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8580" tabRatio="811" activeTab="0"/>
  </bookViews>
  <sheets>
    <sheet name="Turb Compliance" sheetId="1" r:id="rId1"/>
    <sheet name="Turb Data" sheetId="2" r:id="rId2"/>
    <sheet name="WQP Report" sheetId="3" r:id="rId3"/>
    <sheet name="DISINFECTION REPORT" sheetId="4" r:id="rId4"/>
    <sheet name="SEQUENCE 1" sheetId="5" r:id="rId5"/>
    <sheet name="SEQUENCE 2" sheetId="6" r:id="rId6"/>
    <sheet name="SEQUENCE 3" sheetId="7" r:id="rId7"/>
    <sheet name="SEQUENCE 4" sheetId="8" r:id="rId8"/>
    <sheet name="SEQUENCE 5" sheetId="9" r:id="rId9"/>
  </sheets>
  <externalReferences>
    <externalReference r:id="rId12"/>
  </externalReferences>
  <definedNames>
    <definedName name="date">'[1]Calculations'!#REF!</definedName>
    <definedName name="_xlnm.Print_Area" localSheetId="4">'SEQUENCE 1'!$A$1:$I$49</definedName>
    <definedName name="_xlnm.Print_Area" localSheetId="5">'SEQUENCE 2'!$A$1:$I$47</definedName>
    <definedName name="_xlnm.Print_Area" localSheetId="6">'SEQUENCE 3'!$A$1:$I$47</definedName>
    <definedName name="_xlnm.Print_Area" localSheetId="7">'SEQUENCE 4'!$A$1:$I$47</definedName>
    <definedName name="_xlnm.Print_Area" localSheetId="8">'SEQUENCE 5'!$A$1:$I$47</definedName>
    <definedName name="_xlnm.Print_Area" localSheetId="0">'Turb Compliance'!$A$1:$K$59</definedName>
    <definedName name="wrn.Facility._.Report." localSheetId="0" hidden="1">{#N/A,#N/A,FALSE,"TURBIDITY REPORT";#N/A,#N/A,FALSE,"DISINFECTION REPORT";#N/A,#N/A,FALSE,"QUALITY REPORT";#N/A,#N/A,FALSE,"SEQUENCE 1";#N/A,#N/A,FALSE,"SEQUENCE 2";#N/A,#N/A,FALSE,"SEQUENCE 3";#N/A,#N/A,FALSE,"SEQUENCE 4";#N/A,#N/A,FALSE,"SEQUENCE 5"}</definedName>
    <definedName name="wrn.Facility._.Report." hidden="1">{#N/A,#N/A,FALSE,"TURBIDITY REPORT";#N/A,#N/A,FALSE,"DISINFECTION REPORT";#N/A,#N/A,FALSE,"QUALITY REPORT";#N/A,#N/A,FALSE,"SEQUENCE 1";#N/A,#N/A,FALSE,"SEQUENCE 2";#N/A,#N/A,FALSE,"SEQUENCE 3";#N/A,#N/A,FALSE,"SEQUENCE 4";#N/A,#N/A,FALSE,"SEQUENCE 5"}</definedName>
  </definedNames>
  <calcPr fullCalcOnLoad="1"/>
</workbook>
</file>

<file path=xl/sharedStrings.xml><?xml version="1.0" encoding="utf-8"?>
<sst xmlns="http://schemas.openxmlformats.org/spreadsheetml/2006/main" count="442" uniqueCount="175">
  <si>
    <t>Month:</t>
  </si>
  <si>
    <t>Filtration Technology:</t>
  </si>
  <si>
    <t>Year:</t>
  </si>
  <si>
    <t>Date</t>
  </si>
  <si>
    <t>Max</t>
  </si>
  <si>
    <t>NTU</t>
  </si>
  <si>
    <t>A.</t>
  </si>
  <si>
    <t>B.</t>
  </si>
  <si>
    <t>Date of</t>
  </si>
  <si>
    <t>Turbidity</t>
  </si>
  <si>
    <t>Exceedance</t>
  </si>
  <si>
    <t>(NTU)</t>
  </si>
  <si>
    <t>Total Number of Turbidity Measurements Taken:</t>
  </si>
  <si>
    <t>Monthly Report for Water Treatment Technique Compliance - Turbidity</t>
  </si>
  <si>
    <t>4 Hour Combined Filter Turbidity Readings</t>
  </si>
  <si>
    <t>Percent of Turbidity Measurements Less Than 0.3 NTU:</t>
  </si>
  <si>
    <t>Total Number of Turbidity Less Than 0.3 NTU</t>
  </si>
  <si>
    <t xml:space="preserve">   Type of Event (Turbidity</t>
  </si>
  <si>
    <t>Duration</t>
  </si>
  <si>
    <t xml:space="preserve">          limit only)</t>
  </si>
  <si>
    <t>(Hours)</t>
  </si>
  <si>
    <t>to State</t>
  </si>
  <si>
    <t>Notice</t>
  </si>
  <si>
    <t>none</t>
  </si>
  <si>
    <t>Hours</t>
  </si>
  <si>
    <t>of</t>
  </si>
  <si>
    <t>Operation</t>
  </si>
  <si>
    <t>Reading</t>
  </si>
  <si>
    <t>Daily</t>
  </si>
  <si>
    <t>Number</t>
  </si>
  <si>
    <t>Readings</t>
  </si>
  <si>
    <t>System Number:</t>
  </si>
  <si>
    <t>Prepared by:</t>
  </si>
  <si>
    <t>Treatment Plant:</t>
  </si>
  <si>
    <t>Utility Name:</t>
  </si>
  <si>
    <t>Reported</t>
  </si>
  <si>
    <t>Public</t>
  </si>
  <si>
    <t xml:space="preserve">   exceeds 1 NTU or plant</t>
  </si>
  <si>
    <t>Pertinent</t>
  </si>
  <si>
    <t>Value</t>
  </si>
  <si>
    <t>List the turbidity values in the following catagories for any individual filter exdeedances</t>
  </si>
  <si>
    <t>&gt;0.5 NTU at 4 hrs</t>
  </si>
  <si>
    <t>consecutive</t>
  </si>
  <si>
    <t>15 min reads</t>
  </si>
  <si>
    <t>based upon two</t>
  </si>
  <si>
    <t>&gt;1.0 NTU</t>
  </si>
  <si>
    <t>&gt;1.0 NTU anytime</t>
  </si>
  <si>
    <t xml:space="preserve">on same </t>
  </si>
  <si>
    <t>filter for 3</t>
  </si>
  <si>
    <t>months in a row</t>
  </si>
  <si>
    <t>&gt;2.0 NTU</t>
  </si>
  <si>
    <t>filter for 2</t>
  </si>
  <si>
    <t>Date of profile:</t>
  </si>
  <si>
    <t>a*</t>
  </si>
  <si>
    <t>c*</t>
  </si>
  <si>
    <t>d*</t>
  </si>
  <si>
    <t>Date of self assesment:</t>
  </si>
  <si>
    <t>and  must be completed within 90 days of exceedance</t>
  </si>
  <si>
    <t>n/a</t>
  </si>
  <si>
    <t>C.</t>
  </si>
  <si>
    <t>Turbidimeter Calibration Data</t>
  </si>
  <si>
    <t xml:space="preserve">Please record the date of the following turbidimeter calibrations.  </t>
  </si>
  <si>
    <t>&lt;0.3 NTU</t>
  </si>
  <si>
    <t>Finished Water Data</t>
  </si>
  <si>
    <t>Temperature</t>
  </si>
  <si>
    <t>pH</t>
  </si>
  <si>
    <t>(°C)</t>
  </si>
  <si>
    <t>Monthly Report for Water Compliance - Water Quality Parameters</t>
  </si>
  <si>
    <t>D.</t>
  </si>
  <si>
    <t>Record the daily minimum disinfectant residual at the point-of-entry (POE) to the distribution system</t>
  </si>
  <si>
    <t>Min POE</t>
  </si>
  <si>
    <t xml:space="preserve">   Total Inactivation</t>
  </si>
  <si>
    <t>(mg/L)</t>
  </si>
  <si>
    <t>E.</t>
  </si>
  <si>
    <t>Record the date of occurrence, duration and date reported for each time the disinfectant residual</t>
  </si>
  <si>
    <t>was less than 0.2 mg/L or the total Inactivation Ratio was less than 1.  Attach details of public</t>
  </si>
  <si>
    <t>notice for each event.  If none, enter "none".</t>
  </si>
  <si>
    <t xml:space="preserve">    Type of Event</t>
  </si>
  <si>
    <t>Pertinent Residual or</t>
  </si>
  <si>
    <t xml:space="preserve"> (Residual or Total</t>
  </si>
  <si>
    <t xml:space="preserve">    Date Reported</t>
  </si>
  <si>
    <t xml:space="preserve">    Date of Public</t>
  </si>
  <si>
    <t xml:space="preserve">      Inactivation)</t>
  </si>
  <si>
    <t xml:space="preserve">      Ratio Value</t>
  </si>
  <si>
    <t xml:space="preserve">         to State</t>
  </si>
  <si>
    <t xml:space="preserve">         Notice</t>
  </si>
  <si>
    <t>F.</t>
  </si>
  <si>
    <t>Distribution System Disinfectant Residual Criteria</t>
  </si>
  <si>
    <t>Number of sites where disinfectant residual measurements were made</t>
  </si>
  <si>
    <t xml:space="preserve">  A =</t>
  </si>
  <si>
    <t>Number of sites where HPC samples were taken instead of residual measurements</t>
  </si>
  <si>
    <t xml:space="preserve">  B =</t>
  </si>
  <si>
    <t>Number of sites where no residual was detected and no HPC sample was taken</t>
  </si>
  <si>
    <t xml:space="preserve">  C =</t>
  </si>
  <si>
    <t>Number of sites where no residual was detected and HPC exceeded 500</t>
  </si>
  <si>
    <t xml:space="preserve">  D =</t>
  </si>
  <si>
    <t>Number of sites where no residual measurement was made and HPC exceeded 500</t>
  </si>
  <si>
    <t xml:space="preserve">  E =</t>
  </si>
  <si>
    <t>Violation percentage for this month*</t>
  </si>
  <si>
    <t xml:space="preserve">       Violation percentage for last month*</t>
  </si>
  <si>
    <t>Violation percentage  =  100x(C+D+E)/(A+B)</t>
  </si>
  <si>
    <t>Log Inactivation Credit assigned by the Division of Drinking Water for this treatment facility:</t>
  </si>
  <si>
    <t>Inactivation Ratio Calculation  -  All data for the same point in time, and at the end of the sequence.</t>
  </si>
  <si>
    <t>Peak Flow</t>
  </si>
  <si>
    <t>Inactivation</t>
  </si>
  <si>
    <t>CT Provided</t>
  </si>
  <si>
    <t>CT Required</t>
  </si>
  <si>
    <t>Ratio</t>
  </si>
  <si>
    <t>Residual</t>
  </si>
  <si>
    <t>(min.*mg/L)</t>
  </si>
  <si>
    <t>Provided</t>
  </si>
  <si>
    <t>Temp</t>
  </si>
  <si>
    <t>AVG</t>
  </si>
  <si>
    <t>MAX</t>
  </si>
  <si>
    <t>MIN</t>
  </si>
  <si>
    <r>
      <t>and the minimum daily plant total inactivation ratio (CT</t>
    </r>
    <r>
      <rPr>
        <vertAlign val="subscript"/>
        <sz val="10"/>
        <rFont val="Arial"/>
        <family val="2"/>
      </rPr>
      <t>provided</t>
    </r>
    <r>
      <rPr>
        <sz val="10"/>
        <rFont val="Arial"/>
        <family val="0"/>
      </rPr>
      <t>/CT</t>
    </r>
    <r>
      <rPr>
        <vertAlign val="subscript"/>
        <sz val="10"/>
        <rFont val="Arial"/>
        <family val="2"/>
      </rPr>
      <t>required</t>
    </r>
    <r>
      <rPr>
        <sz val="10"/>
        <rFont val="Arial"/>
        <family val="0"/>
      </rPr>
      <t>).</t>
    </r>
  </si>
  <si>
    <r>
      <t>Cl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Res</t>
    </r>
  </si>
  <si>
    <r>
      <t>Cl</t>
    </r>
    <r>
      <rPr>
        <vertAlign val="subscript"/>
        <sz val="10"/>
        <color indexed="9"/>
        <rFont val="Arial"/>
        <family val="2"/>
      </rPr>
      <t>2</t>
    </r>
  </si>
  <si>
    <t>Monthly Report for Water Treatment Technique Compliance - Disinfection</t>
  </si>
  <si>
    <t xml:space="preserve">          Ratio</t>
  </si>
  <si>
    <t xml:space="preserve">           Ratio</t>
  </si>
  <si>
    <t>FIRST DISINFECTION SEQUENCE</t>
  </si>
  <si>
    <t>Detention Time</t>
  </si>
  <si>
    <t>(Minutes)</t>
  </si>
  <si>
    <t>(mg/l)</t>
  </si>
  <si>
    <t>(Deg C)</t>
  </si>
  <si>
    <t>SECOND DISINFECTION SEQUENCE</t>
  </si>
  <si>
    <t>THIRD DISINFECTION SEQUENCE</t>
  </si>
  <si>
    <t>FOURTH DISINFECTION SEQUENCE</t>
  </si>
  <si>
    <t>FIFTH DISINFECTION SEQUENCE</t>
  </si>
  <si>
    <r>
      <t>Peak Flow Cl</t>
    </r>
    <r>
      <rPr>
        <vertAlign val="subscript"/>
        <sz val="10"/>
        <color indexed="8"/>
        <rFont val="Arial"/>
        <family val="2"/>
      </rPr>
      <t>2</t>
    </r>
  </si>
  <si>
    <t>Record  the date and  turbidity value for any  measurements  exceeding the plant limit.  Indicate whether the event</t>
  </si>
  <si>
    <t>being reported also exceeds 1 NTU.  Attach details of public notice for each event.  If none, enter "none."</t>
  </si>
  <si>
    <t xml:space="preserve">Combined Filter Effluent (CFE) Turbidity </t>
  </si>
  <si>
    <t>Individual Filter (IF) Turbidity</t>
  </si>
  <si>
    <t>Filter #</t>
  </si>
  <si>
    <t>*a.  Action item - filter profile must be completed within 7 days of exceedance.</t>
  </si>
  <si>
    <t>*b.  Action item - filter profile must be completed within 7 days of exceedance.</t>
  </si>
  <si>
    <t>*c.  Action item - filter self assessment must be completed within 14 days of exceedance.</t>
  </si>
  <si>
    <t>Max NTU</t>
  </si>
  <si>
    <t>1st - 4 hr</t>
  </si>
  <si>
    <t>2nd - 4 hr</t>
  </si>
  <si>
    <t>3rd - 4 hr</t>
  </si>
  <si>
    <t>4th - 4 hr</t>
  </si>
  <si>
    <t>5th - 4 hr</t>
  </si>
  <si>
    <t>6th - 4 hr</t>
  </si>
  <si>
    <t>Raw Water</t>
  </si>
  <si>
    <t>Division of Drinking Water</t>
  </si>
  <si>
    <t>Notify DEQ within 24 hours of any turbidity exceedances (801-536-4200)</t>
  </si>
  <si>
    <t>Max Turb</t>
  </si>
  <si>
    <t>Conventional</t>
  </si>
  <si>
    <r>
      <t xml:space="preserve">b* </t>
    </r>
    <r>
      <rPr>
        <i/>
        <sz val="10"/>
        <rFont val="Times New Roman"/>
        <family val="1"/>
      </rPr>
      <t>Systems &gt;10,000 only</t>
    </r>
  </si>
  <si>
    <t>and  must be completed within 120 days of exceedance</t>
  </si>
  <si>
    <t>*d.  Action item - Systems  &gt;10,000 -third party comprehensive preformance evaulation arranged for within 30 days</t>
  </si>
  <si>
    <t>Systems &lt;10,000 -third party comprehensive preformance evaulation arranged for within 60 days</t>
  </si>
  <si>
    <t>Combined Filter Effluent (CFE) Turbidimeter Last Checked for Accuracy or Calibrated:</t>
  </si>
  <si>
    <t>Individual Filter (IF) Turbidimeter Last Checked for Accuracy or Calibrated:</t>
  </si>
  <si>
    <t>Individual filter turbidity data (15 minute) compiled and checked for compliance (Y/N):</t>
  </si>
  <si>
    <t>Direct Filtration</t>
  </si>
  <si>
    <t>Membrane Filtration</t>
  </si>
  <si>
    <t>Slow Sand Filtration</t>
  </si>
  <si>
    <t>Bag Filtration</t>
  </si>
  <si>
    <t>Diatomaceous Earth Filtration</t>
  </si>
  <si>
    <t>Other (attach description)</t>
  </si>
  <si>
    <t>None</t>
  </si>
  <si>
    <t>All turbidimeters on CFE and IF must be checked for accuracy or calibrated monthly.</t>
  </si>
  <si>
    <t>System #:</t>
  </si>
  <si>
    <t xml:space="preserve">Instructions: </t>
  </si>
  <si>
    <t>Date of 1st Day</t>
  </si>
  <si>
    <t>1)  Enter the date of 1st day of the reporting month.</t>
  </si>
  <si>
    <t>2) Enter the System number</t>
  </si>
  <si>
    <t>2) Select the Filtration Technology (Note: select the cell to show the dropdown list)</t>
  </si>
  <si>
    <t>updated: 3/14/2016</t>
  </si>
  <si>
    <t>Note: Cells with a gray background are calculated automatically, no data entry is required.</t>
  </si>
  <si>
    <t>3) Enter the other fields as applicable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</si>
</sst>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mmm\ \ yyyy"/>
    <numFmt numFmtId="182" formatCode="mmmm\ \ yyyy"/>
    <numFmt numFmtId="183" formatCode="mmmm\ yyyy"/>
    <numFmt numFmtId="184" formatCode="0.00000000000000E+00"/>
    <numFmt numFmtId="185" formatCode="mmmm\-yy"/>
    <numFmt numFmtId="186" formatCode="0.0%"/>
    <numFmt numFmtId="187" formatCode="mmmmm"/>
    <numFmt numFmtId="188" formatCode="0.0000000000"/>
    <numFmt numFmtId="189" formatCode="0.00000000000"/>
    <numFmt numFmtId="190" formatCode="mmmm\-yyyy"/>
    <numFmt numFmtId="191" formatCode="[$-409]dddd\,\ mmmm\ dd\,\ yyyy"/>
    <numFmt numFmtId="192" formatCode="m/d/yy"/>
    <numFmt numFmtId="193" formatCode="mmmm"/>
    <numFmt numFmtId="194" formatCode="yyyy"/>
    <numFmt numFmtId="195" formatCode="mm/dd/yy;@"/>
    <numFmt numFmtId="196" formatCode="m/d/yy;@"/>
    <numFmt numFmtId="197" formatCode="[$-409]mmmm\ d\,\ yyyy;@"/>
  </numFmts>
  <fonts count="50">
    <font>
      <sz val="10"/>
      <name val="Times New Roman"/>
      <family val="0"/>
    </font>
    <font>
      <sz val="10"/>
      <name val="Arial"/>
      <family val="0"/>
    </font>
    <font>
      <u val="single"/>
      <sz val="7.5"/>
      <color indexed="36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Times New Roman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bscript"/>
      <sz val="10"/>
      <color indexed="9"/>
      <name val="Arial"/>
      <family val="2"/>
    </font>
    <font>
      <sz val="10"/>
      <name val="MS Sans Serif"/>
      <family val="0"/>
    </font>
    <font>
      <vertAlign val="subscript"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29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29" borderId="0" applyFont="0" applyFill="0" applyBorder="0" applyAlignment="0" applyProtection="0"/>
    <xf numFmtId="0" fontId="1" fillId="29" borderId="0" applyFont="0" applyFill="0" applyBorder="0" applyAlignment="0" applyProtection="0"/>
    <xf numFmtId="0" fontId="41" fillId="0" borderId="0" applyNumberFormat="0" applyFill="0" applyBorder="0" applyAlignment="0" applyProtection="0"/>
    <xf numFmtId="2" fontId="1" fillId="29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29" borderId="0" applyFont="0" applyFill="0" applyBorder="0" applyAlignment="0" applyProtection="0"/>
    <xf numFmtId="0" fontId="4" fillId="29" borderId="0" applyFont="0" applyFill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33" borderId="5" applyNumberFormat="0" applyFont="0" applyAlignment="0" applyProtection="0"/>
    <xf numFmtId="0" fontId="47" fillId="27" borderId="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9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7" xfId="61" applyBorder="1" applyAlignment="1" applyProtection="1">
      <alignment horizontal="center"/>
      <protection hidden="1"/>
    </xf>
    <xf numFmtId="0" fontId="1" fillId="0" borderId="8" xfId="61" applyBorder="1" applyProtection="1">
      <alignment/>
      <protection hidden="1"/>
    </xf>
    <xf numFmtId="0" fontId="1" fillId="0" borderId="9" xfId="61" applyBorder="1" applyProtection="1">
      <alignment/>
      <protection hidden="1"/>
    </xf>
    <xf numFmtId="0" fontId="1" fillId="0" borderId="9" xfId="61" applyBorder="1" applyAlignment="1" applyProtection="1">
      <alignment horizontal="center"/>
      <protection hidden="1"/>
    </xf>
    <xf numFmtId="0" fontId="1" fillId="0" borderId="10" xfId="61" applyBorder="1" applyAlignment="1" applyProtection="1">
      <alignment horizontal="center"/>
      <protection hidden="1"/>
    </xf>
    <xf numFmtId="0" fontId="1" fillId="0" borderId="11" xfId="61" applyBorder="1" applyProtection="1">
      <alignment/>
      <protection hidden="1"/>
    </xf>
    <xf numFmtId="0" fontId="1" fillId="0" borderId="11" xfId="61" applyBorder="1" applyAlignment="1" applyProtection="1">
      <alignment horizontal="center"/>
      <protection hidden="1"/>
    </xf>
    <xf numFmtId="0" fontId="1" fillId="0" borderId="12" xfId="61" applyBorder="1" applyAlignment="1" applyProtection="1">
      <alignment horizontal="center"/>
      <protection hidden="1"/>
    </xf>
    <xf numFmtId="0" fontId="1" fillId="0" borderId="13" xfId="61" applyBorder="1" applyProtection="1">
      <alignment/>
      <protection hidden="1"/>
    </xf>
    <xf numFmtId="0" fontId="1" fillId="0" borderId="14" xfId="61" applyBorder="1" applyProtection="1">
      <alignment/>
      <protection hidden="1"/>
    </xf>
    <xf numFmtId="0" fontId="1" fillId="0" borderId="14" xfId="61" applyBorder="1" applyAlignment="1" applyProtection="1">
      <alignment horizontal="center"/>
      <protection hidden="1"/>
    </xf>
    <xf numFmtId="0" fontId="1" fillId="0" borderId="0" xfId="61" applyFont="1" applyProtection="1">
      <alignment/>
      <protection hidden="1"/>
    </xf>
    <xf numFmtId="0" fontId="1" fillId="0" borderId="0" xfId="61" applyFont="1" applyBorder="1" applyProtection="1">
      <alignment/>
      <protection hidden="1"/>
    </xf>
    <xf numFmtId="0" fontId="1" fillId="0" borderId="15" xfId="61" applyFont="1" applyBorder="1" applyAlignment="1" applyProtection="1">
      <alignment horizontal="center"/>
      <protection hidden="1"/>
    </xf>
    <xf numFmtId="0" fontId="1" fillId="0" borderId="16" xfId="61" applyFont="1" applyBorder="1" applyAlignment="1" applyProtection="1">
      <alignment horizontal="center"/>
      <protection hidden="1"/>
    </xf>
    <xf numFmtId="0" fontId="1" fillId="0" borderId="17" xfId="61" applyFont="1" applyBorder="1" applyAlignment="1" applyProtection="1">
      <alignment horizontal="center"/>
      <protection hidden="1"/>
    </xf>
    <xf numFmtId="0" fontId="1" fillId="0" borderId="0" xfId="61" applyFont="1" applyFill="1" applyBorder="1" applyAlignment="1">
      <alignment horizontal="left"/>
      <protection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7" xfId="64" applyNumberFormat="1" applyBorder="1" applyAlignment="1" applyProtection="1">
      <alignment horizontal="center"/>
      <protection locked="0"/>
    </xf>
    <xf numFmtId="0" fontId="1" fillId="0" borderId="19" xfId="64" applyBorder="1" applyAlignment="1" applyProtection="1">
      <alignment horizontal="center"/>
      <protection locked="0"/>
    </xf>
    <xf numFmtId="0" fontId="1" fillId="0" borderId="17" xfId="64" applyBorder="1" applyAlignment="1" applyProtection="1">
      <alignment horizontal="center"/>
      <protection locked="0"/>
    </xf>
    <xf numFmtId="0" fontId="1" fillId="0" borderId="20" xfId="64" applyBorder="1" applyAlignment="1" applyProtection="1">
      <alignment horizontal="left"/>
      <protection locked="0"/>
    </xf>
    <xf numFmtId="0" fontId="1" fillId="0" borderId="21" xfId="64" applyBorder="1" applyAlignment="1" applyProtection="1">
      <alignment horizontal="left"/>
      <protection locked="0"/>
    </xf>
    <xf numFmtId="0" fontId="1" fillId="0" borderId="22" xfId="64" applyBorder="1" applyAlignment="1" applyProtection="1">
      <alignment horizontal="left"/>
      <protection locked="0"/>
    </xf>
    <xf numFmtId="0" fontId="12" fillId="0" borderId="0" xfId="64" applyFont="1">
      <alignment/>
      <protection/>
    </xf>
    <xf numFmtId="0" fontId="8" fillId="0" borderId="0" xfId="64" applyFont="1">
      <alignment/>
      <protection/>
    </xf>
    <xf numFmtId="167" fontId="8" fillId="0" borderId="0" xfId="64" applyNumberFormat="1" applyFont="1">
      <alignment/>
      <protection/>
    </xf>
    <xf numFmtId="2" fontId="8" fillId="0" borderId="0" xfId="64" applyNumberFormat="1" applyFont="1">
      <alignment/>
      <protection/>
    </xf>
    <xf numFmtId="166" fontId="8" fillId="0" borderId="0" xfId="64" applyNumberFormat="1" applyFont="1">
      <alignment/>
      <protection/>
    </xf>
    <xf numFmtId="0" fontId="10" fillId="0" borderId="0" xfId="64" applyFont="1" applyProtection="1">
      <alignment/>
      <protection hidden="1"/>
    </xf>
    <xf numFmtId="0" fontId="10" fillId="0" borderId="0" xfId="64" applyFont="1" applyBorder="1" applyProtection="1">
      <alignment/>
      <protection hidden="1"/>
    </xf>
    <xf numFmtId="0" fontId="8" fillId="0" borderId="0" xfId="64" applyFont="1" applyProtection="1">
      <alignment/>
      <protection locked="0"/>
    </xf>
    <xf numFmtId="167" fontId="8" fillId="0" borderId="0" xfId="64" applyNumberFormat="1" applyFont="1" applyProtection="1">
      <alignment/>
      <protection locked="0"/>
    </xf>
    <xf numFmtId="2" fontId="8" fillId="0" borderId="0" xfId="64" applyNumberFormat="1" applyFont="1" applyProtection="1">
      <alignment/>
      <protection locked="0"/>
    </xf>
    <xf numFmtId="166" fontId="8" fillId="0" borderId="0" xfId="64" applyNumberFormat="1" applyFont="1" applyProtection="1">
      <alignment/>
      <protection locked="0"/>
    </xf>
    <xf numFmtId="0" fontId="8" fillId="0" borderId="0" xfId="64" applyFont="1" applyBorder="1" applyProtection="1">
      <alignment/>
      <protection locked="0"/>
    </xf>
    <xf numFmtId="2" fontId="8" fillId="0" borderId="0" xfId="64" applyNumberFormat="1" applyFont="1" applyBorder="1" applyProtection="1">
      <alignment/>
      <protection locked="0"/>
    </xf>
    <xf numFmtId="0" fontId="14" fillId="0" borderId="0" xfId="64" applyFont="1" applyProtection="1">
      <alignment/>
      <protection/>
    </xf>
    <xf numFmtId="0" fontId="8" fillId="0" borderId="0" xfId="64" applyFont="1" applyProtection="1">
      <alignment/>
      <protection/>
    </xf>
    <xf numFmtId="167" fontId="8" fillId="0" borderId="0" xfId="64" applyNumberFormat="1" applyFont="1" applyProtection="1">
      <alignment/>
      <protection/>
    </xf>
    <xf numFmtId="2" fontId="8" fillId="0" borderId="0" xfId="64" applyNumberFormat="1" applyFont="1" applyProtection="1">
      <alignment/>
      <protection/>
    </xf>
    <xf numFmtId="166" fontId="8" fillId="0" borderId="0" xfId="64" applyNumberFormat="1" applyFont="1" applyProtection="1">
      <alignment/>
      <protection/>
    </xf>
    <xf numFmtId="167" fontId="8" fillId="0" borderId="0" xfId="64" applyNumberFormat="1" applyFont="1" applyAlignment="1" applyProtection="1">
      <alignment horizontal="left"/>
      <protection locked="0"/>
    </xf>
    <xf numFmtId="0" fontId="8" fillId="0" borderId="7" xfId="64" applyFont="1" applyBorder="1" applyAlignment="1" applyProtection="1">
      <alignment horizontal="center"/>
      <protection/>
    </xf>
    <xf numFmtId="167" fontId="8" fillId="0" borderId="9" xfId="64" applyNumberFormat="1" applyFont="1" applyBorder="1" applyAlignment="1">
      <alignment horizontal="center"/>
      <protection/>
    </xf>
    <xf numFmtId="2" fontId="8" fillId="0" borderId="9" xfId="64" applyNumberFormat="1" applyFont="1" applyBorder="1" applyAlignment="1">
      <alignment horizontal="center"/>
      <protection/>
    </xf>
    <xf numFmtId="166" fontId="8" fillId="0" borderId="9" xfId="64" applyNumberFormat="1" applyFont="1" applyBorder="1" applyAlignment="1">
      <alignment horizontal="center"/>
      <protection/>
    </xf>
    <xf numFmtId="2" fontId="8" fillId="0" borderId="23" xfId="64" applyNumberFormat="1" applyFont="1" applyBorder="1" applyAlignment="1">
      <alignment horizontal="center"/>
      <protection/>
    </xf>
    <xf numFmtId="0" fontId="8" fillId="0" borderId="10" xfId="64" applyFont="1" applyBorder="1" applyAlignment="1" applyProtection="1">
      <alignment horizontal="center" vertical="top"/>
      <protection/>
    </xf>
    <xf numFmtId="167" fontId="8" fillId="0" borderId="11" xfId="64" applyNumberFormat="1" applyFont="1" applyBorder="1" applyAlignment="1">
      <alignment horizontal="center"/>
      <protection/>
    </xf>
    <xf numFmtId="2" fontId="8" fillId="0" borderId="11" xfId="64" applyNumberFormat="1" applyFont="1" applyBorder="1" applyAlignment="1">
      <alignment horizontal="center"/>
      <protection/>
    </xf>
    <xf numFmtId="166" fontId="8" fillId="0" borderId="11" xfId="64" applyNumberFormat="1" applyFont="1" applyBorder="1" applyAlignment="1">
      <alignment horizontal="center"/>
      <protection/>
    </xf>
    <xf numFmtId="2" fontId="8" fillId="0" borderId="24" xfId="64" applyNumberFormat="1" applyFont="1" applyBorder="1" applyAlignment="1">
      <alignment horizontal="center"/>
      <protection/>
    </xf>
    <xf numFmtId="0" fontId="8" fillId="0" borderId="12" xfId="64" applyFont="1" applyBorder="1" applyAlignment="1" applyProtection="1">
      <alignment horizontal="center"/>
      <protection/>
    </xf>
    <xf numFmtId="167" fontId="8" fillId="0" borderId="14" xfId="64" applyNumberFormat="1" applyFont="1" applyBorder="1" applyAlignment="1">
      <alignment horizontal="center"/>
      <protection/>
    </xf>
    <xf numFmtId="2" fontId="8" fillId="0" borderId="14" xfId="64" applyNumberFormat="1" applyFont="1" applyBorder="1" applyAlignment="1">
      <alignment horizontal="center"/>
      <protection/>
    </xf>
    <xf numFmtId="166" fontId="8" fillId="0" borderId="14" xfId="64" applyNumberFormat="1" applyFont="1" applyBorder="1" applyAlignment="1">
      <alignment horizontal="center"/>
      <protection/>
    </xf>
    <xf numFmtId="2" fontId="8" fillId="0" borderId="22" xfId="64" applyNumberFormat="1" applyFont="1" applyBorder="1" applyAlignment="1">
      <alignment horizontal="center"/>
      <protection/>
    </xf>
    <xf numFmtId="2" fontId="10" fillId="0" borderId="0" xfId="64" applyNumberFormat="1" applyFont="1" applyBorder="1" applyAlignment="1" applyProtection="1">
      <alignment horizontal="center"/>
      <protection hidden="1"/>
    </xf>
    <xf numFmtId="0" fontId="8" fillId="0" borderId="25" xfId="64" applyFont="1" applyBorder="1" applyAlignment="1" applyProtection="1">
      <alignment horizontal="left"/>
      <protection/>
    </xf>
    <xf numFmtId="2" fontId="1" fillId="0" borderId="26" xfId="63" applyNumberFormat="1" applyFont="1" applyBorder="1" applyAlignment="1" applyProtection="1">
      <alignment horizontal="center"/>
      <protection locked="0"/>
    </xf>
    <xf numFmtId="1" fontId="8" fillId="34" borderId="27" xfId="64" applyNumberFormat="1" applyFont="1" applyFill="1" applyBorder="1" applyAlignment="1" applyProtection="1">
      <alignment horizontal="center"/>
      <protection hidden="1"/>
    </xf>
    <xf numFmtId="2" fontId="8" fillId="34" borderId="20" xfId="64" applyNumberFormat="1" applyFont="1" applyFill="1" applyBorder="1" applyAlignment="1" applyProtection="1">
      <alignment horizontal="center"/>
      <protection hidden="1"/>
    </xf>
    <xf numFmtId="2" fontId="10" fillId="0" borderId="0" xfId="64" applyNumberFormat="1" applyFont="1" applyProtection="1">
      <alignment/>
      <protection hidden="1"/>
    </xf>
    <xf numFmtId="0" fontId="8" fillId="0" borderId="28" xfId="64" applyFont="1" applyBorder="1" applyAlignment="1" applyProtection="1">
      <alignment horizontal="left"/>
      <protection/>
    </xf>
    <xf numFmtId="1" fontId="8" fillId="34" borderId="26" xfId="64" applyNumberFormat="1" applyFont="1" applyFill="1" applyBorder="1" applyAlignment="1" applyProtection="1">
      <alignment horizontal="center"/>
      <protection hidden="1"/>
    </xf>
    <xf numFmtId="2" fontId="8" fillId="34" borderId="21" xfId="64" applyNumberFormat="1" applyFont="1" applyFill="1" applyBorder="1" applyAlignment="1" applyProtection="1">
      <alignment horizontal="center"/>
      <protection hidden="1"/>
    </xf>
    <xf numFmtId="2" fontId="16" fillId="0" borderId="26" xfId="63" applyNumberFormat="1" applyBorder="1" applyAlignment="1" applyProtection="1">
      <alignment horizontal="center"/>
      <protection locked="0"/>
    </xf>
    <xf numFmtId="0" fontId="8" fillId="0" borderId="12" xfId="64" applyFont="1" applyBorder="1" applyAlignment="1" applyProtection="1">
      <alignment horizontal="left"/>
      <protection/>
    </xf>
    <xf numFmtId="167" fontId="8" fillId="0" borderId="14" xfId="64" applyNumberFormat="1" applyFont="1" applyBorder="1" applyAlignment="1" applyProtection="1">
      <alignment horizontal="center"/>
      <protection locked="0"/>
    </xf>
    <xf numFmtId="2" fontId="8" fillId="0" borderId="14" xfId="64" applyNumberFormat="1" applyFont="1" applyBorder="1" applyAlignment="1" applyProtection="1">
      <alignment horizontal="center"/>
      <protection locked="0"/>
    </xf>
    <xf numFmtId="167" fontId="13" fillId="34" borderId="29" xfId="64" applyNumberFormat="1" applyFont="1" applyFill="1" applyBorder="1" applyAlignment="1" applyProtection="1">
      <alignment horizontal="center"/>
      <protection hidden="1"/>
    </xf>
    <xf numFmtId="2" fontId="13" fillId="34" borderId="29" xfId="64" applyNumberFormat="1" applyFont="1" applyFill="1" applyBorder="1" applyAlignment="1" applyProtection="1">
      <alignment horizontal="center"/>
      <protection hidden="1"/>
    </xf>
    <xf numFmtId="166" fontId="13" fillId="34" borderId="29" xfId="64" applyNumberFormat="1" applyFont="1" applyFill="1" applyBorder="1" applyAlignment="1" applyProtection="1">
      <alignment horizontal="center"/>
      <protection hidden="1"/>
    </xf>
    <xf numFmtId="2" fontId="13" fillId="34" borderId="30" xfId="64" applyNumberFormat="1" applyFont="1" applyFill="1" applyBorder="1" applyAlignment="1" applyProtection="1">
      <alignment horizontal="center"/>
      <protection hidden="1"/>
    </xf>
    <xf numFmtId="0" fontId="8" fillId="0" borderId="10" xfId="64" applyFont="1" applyBorder="1" applyAlignment="1" applyProtection="1">
      <alignment horizontal="center"/>
      <protection/>
    </xf>
    <xf numFmtId="167" fontId="13" fillId="34" borderId="19" xfId="64" applyNumberFormat="1" applyFont="1" applyFill="1" applyBorder="1" applyAlignment="1" applyProtection="1">
      <alignment horizontal="center"/>
      <protection hidden="1"/>
    </xf>
    <xf numFmtId="2" fontId="13" fillId="34" borderId="19" xfId="64" applyNumberFormat="1" applyFont="1" applyFill="1" applyBorder="1" applyAlignment="1" applyProtection="1">
      <alignment horizontal="center"/>
      <protection hidden="1"/>
    </xf>
    <xf numFmtId="166" fontId="13" fillId="34" borderId="19" xfId="64" applyNumberFormat="1" applyFont="1" applyFill="1" applyBorder="1" applyAlignment="1" applyProtection="1">
      <alignment horizontal="center"/>
      <protection hidden="1"/>
    </xf>
    <xf numFmtId="2" fontId="13" fillId="34" borderId="31" xfId="64" applyNumberFormat="1" applyFont="1" applyFill="1" applyBorder="1" applyAlignment="1" applyProtection="1">
      <alignment horizontal="center"/>
      <protection hidden="1"/>
    </xf>
    <xf numFmtId="167" fontId="13" fillId="34" borderId="32" xfId="64" applyNumberFormat="1" applyFont="1" applyFill="1" applyBorder="1" applyAlignment="1" applyProtection="1">
      <alignment horizontal="center"/>
      <protection hidden="1"/>
    </xf>
    <xf numFmtId="2" fontId="13" fillId="34" borderId="32" xfId="64" applyNumberFormat="1" applyFont="1" applyFill="1" applyBorder="1" applyAlignment="1" applyProtection="1">
      <alignment horizontal="center"/>
      <protection hidden="1"/>
    </xf>
    <xf numFmtId="166" fontId="13" fillId="34" borderId="32" xfId="64" applyNumberFormat="1" applyFont="1" applyFill="1" applyBorder="1" applyAlignment="1" applyProtection="1">
      <alignment horizontal="center"/>
      <protection hidden="1"/>
    </xf>
    <xf numFmtId="2" fontId="13" fillId="34" borderId="18" xfId="64" applyNumberFormat="1" applyFont="1" applyFill="1" applyBorder="1" applyAlignment="1" applyProtection="1">
      <alignment horizontal="center"/>
      <protection hidden="1"/>
    </xf>
    <xf numFmtId="2" fontId="8" fillId="0" borderId="0" xfId="64" applyNumberFormat="1" applyFont="1" applyAlignment="1">
      <alignment horizontal="center"/>
      <protection/>
    </xf>
    <xf numFmtId="167" fontId="8" fillId="0" borderId="27" xfId="64" applyNumberFormat="1" applyFont="1" applyBorder="1" applyAlignment="1" applyProtection="1">
      <alignment horizontal="center"/>
      <protection locked="0"/>
    </xf>
    <xf numFmtId="2" fontId="8" fillId="0" borderId="27" xfId="64" applyNumberFormat="1" applyFont="1" applyBorder="1" applyAlignment="1" applyProtection="1">
      <alignment horizontal="center"/>
      <protection locked="0"/>
    </xf>
    <xf numFmtId="167" fontId="8" fillId="0" borderId="26" xfId="64" applyNumberFormat="1" applyFont="1" applyBorder="1" applyAlignment="1" applyProtection="1">
      <alignment horizontal="center"/>
      <protection locked="0"/>
    </xf>
    <xf numFmtId="2" fontId="8" fillId="0" borderId="26" xfId="64" applyNumberFormat="1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2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/>
      <protection locked="0"/>
    </xf>
    <xf numFmtId="166" fontId="0" fillId="0" borderId="2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6" fontId="0" fillId="0" borderId="32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9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166" fontId="13" fillId="34" borderId="29" xfId="0" applyNumberFormat="1" applyFont="1" applyFill="1" applyBorder="1" applyAlignment="1" applyProtection="1">
      <alignment horizontal="center"/>
      <protection/>
    </xf>
    <xf numFmtId="166" fontId="13" fillId="34" borderId="19" xfId="0" applyNumberFormat="1" applyFont="1" applyFill="1" applyBorder="1" applyAlignment="1" applyProtection="1">
      <alignment horizontal="center"/>
      <protection/>
    </xf>
    <xf numFmtId="166" fontId="13" fillId="34" borderId="32" xfId="0" applyNumberFormat="1" applyFont="1" applyFill="1" applyBorder="1" applyAlignment="1" applyProtection="1">
      <alignment horizontal="center"/>
      <protection/>
    </xf>
    <xf numFmtId="167" fontId="13" fillId="34" borderId="29" xfId="0" applyNumberFormat="1" applyFont="1" applyFill="1" applyBorder="1" applyAlignment="1" applyProtection="1">
      <alignment horizontal="center"/>
      <protection/>
    </xf>
    <xf numFmtId="2" fontId="13" fillId="34" borderId="29" xfId="0" applyNumberFormat="1" applyFont="1" applyFill="1" applyBorder="1" applyAlignment="1" applyProtection="1">
      <alignment horizontal="center"/>
      <protection/>
    </xf>
    <xf numFmtId="2" fontId="13" fillId="34" borderId="30" xfId="0" applyNumberFormat="1" applyFont="1" applyFill="1" applyBorder="1" applyAlignment="1" applyProtection="1">
      <alignment horizontal="center"/>
      <protection/>
    </xf>
    <xf numFmtId="167" fontId="13" fillId="34" borderId="19" xfId="0" applyNumberFormat="1" applyFont="1" applyFill="1" applyBorder="1" applyAlignment="1" applyProtection="1">
      <alignment horizontal="center"/>
      <protection/>
    </xf>
    <xf numFmtId="2" fontId="13" fillId="34" borderId="19" xfId="0" applyNumberFormat="1" applyFont="1" applyFill="1" applyBorder="1" applyAlignment="1" applyProtection="1">
      <alignment horizontal="center"/>
      <protection/>
    </xf>
    <xf numFmtId="2" fontId="13" fillId="34" borderId="31" xfId="0" applyNumberFormat="1" applyFont="1" applyFill="1" applyBorder="1" applyAlignment="1" applyProtection="1">
      <alignment horizontal="center"/>
      <protection/>
    </xf>
    <xf numFmtId="167" fontId="13" fillId="34" borderId="32" xfId="0" applyNumberFormat="1" applyFont="1" applyFill="1" applyBorder="1" applyAlignment="1" applyProtection="1">
      <alignment horizontal="center"/>
      <protection/>
    </xf>
    <xf numFmtId="2" fontId="13" fillId="34" borderId="32" xfId="0" applyNumberFormat="1" applyFont="1" applyFill="1" applyBorder="1" applyAlignment="1" applyProtection="1">
      <alignment horizontal="center"/>
      <protection/>
    </xf>
    <xf numFmtId="2" fontId="13" fillId="34" borderId="18" xfId="0" applyNumberFormat="1" applyFont="1" applyFill="1" applyBorder="1" applyAlignment="1" applyProtection="1">
      <alignment horizontal="center"/>
      <protection/>
    </xf>
    <xf numFmtId="2" fontId="1" fillId="0" borderId="36" xfId="64" applyNumberFormat="1" applyBorder="1" applyAlignment="1" applyProtection="1">
      <alignment horizontal="center"/>
      <protection locked="0"/>
    </xf>
    <xf numFmtId="2" fontId="1" fillId="0" borderId="37" xfId="64" applyNumberFormat="1" applyBorder="1" applyAlignment="1" applyProtection="1">
      <alignment horizontal="center"/>
      <protection locked="0"/>
    </xf>
    <xf numFmtId="2" fontId="1" fillId="0" borderId="38" xfId="64" applyNumberFormat="1" applyBorder="1" applyAlignment="1" applyProtection="1">
      <alignment horizontal="center"/>
      <protection locked="0"/>
    </xf>
    <xf numFmtId="2" fontId="1" fillId="0" borderId="39" xfId="64" applyNumberFormat="1" applyBorder="1" applyAlignment="1" applyProtection="1">
      <alignment horizontal="center"/>
      <protection locked="0"/>
    </xf>
    <xf numFmtId="0" fontId="1" fillId="0" borderId="0" xfId="64" applyProtection="1">
      <alignment/>
      <protection hidden="1" locked="0"/>
    </xf>
    <xf numFmtId="0" fontId="1" fillId="0" borderId="0" xfId="64" applyAlignment="1" applyProtection="1">
      <alignment horizontal="right"/>
      <protection hidden="1" locked="0"/>
    </xf>
    <xf numFmtId="0" fontId="0" fillId="0" borderId="0" xfId="0" applyFont="1" applyAlignment="1">
      <alignment horizontal="right"/>
    </xf>
    <xf numFmtId="0" fontId="0" fillId="0" borderId="40" xfId="0" applyBorder="1" applyAlignment="1" applyProtection="1">
      <alignment/>
      <protection locked="0"/>
    </xf>
    <xf numFmtId="195" fontId="1" fillId="0" borderId="25" xfId="61" applyNumberFormat="1" applyBorder="1" applyAlignment="1" applyProtection="1" quotePrefix="1">
      <alignment horizontal="center"/>
      <protection locked="0"/>
    </xf>
    <xf numFmtId="195" fontId="1" fillId="0" borderId="12" xfId="61" applyNumberFormat="1" applyBorder="1" applyAlignment="1" applyProtection="1">
      <alignment horizontal="center"/>
      <protection locked="0"/>
    </xf>
    <xf numFmtId="167" fontId="1" fillId="0" borderId="29" xfId="61" applyNumberFormat="1" applyBorder="1" applyAlignment="1" applyProtection="1" quotePrefix="1">
      <alignment horizontal="center"/>
      <protection locked="0"/>
    </xf>
    <xf numFmtId="167" fontId="1" fillId="0" borderId="14" xfId="61" applyNumberFormat="1" applyBorder="1" applyAlignment="1" applyProtection="1">
      <alignment horizontal="center"/>
      <protection locked="0"/>
    </xf>
    <xf numFmtId="167" fontId="1" fillId="0" borderId="29" xfId="61" applyNumberFormat="1" applyBorder="1" applyAlignment="1" applyProtection="1" quotePrefix="1">
      <alignment horizontal="centerContinuous"/>
      <protection locked="0"/>
    </xf>
    <xf numFmtId="167" fontId="1" fillId="0" borderId="32" xfId="61" applyNumberFormat="1" applyBorder="1" applyAlignment="1" applyProtection="1">
      <alignment horizontal="center"/>
      <protection locked="0"/>
    </xf>
    <xf numFmtId="195" fontId="1" fillId="0" borderId="41" xfId="61" applyNumberFormat="1" applyBorder="1" applyAlignment="1" applyProtection="1" quotePrefix="1">
      <alignment horizontal="center"/>
      <protection locked="0"/>
    </xf>
    <xf numFmtId="167" fontId="1" fillId="0" borderId="19" xfId="61" applyNumberFormat="1" applyBorder="1" applyAlignment="1" applyProtection="1" quotePrefix="1">
      <alignment horizontal="center"/>
      <protection locked="0"/>
    </xf>
    <xf numFmtId="167" fontId="1" fillId="0" borderId="19" xfId="61" applyNumberFormat="1" applyBorder="1" applyAlignment="1" applyProtection="1" quotePrefix="1">
      <alignment horizontal="centerContinuous"/>
      <protection locked="0"/>
    </xf>
    <xf numFmtId="195" fontId="0" fillId="0" borderId="28" xfId="0" applyNumberFormat="1" applyBorder="1" applyAlignment="1" applyProtection="1" quotePrefix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67" fontId="0" fillId="0" borderId="26" xfId="0" applyNumberFormat="1" applyBorder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195" fontId="0" fillId="0" borderId="41" xfId="0" applyNumberFormat="1" applyBorder="1" applyAlignment="1" applyProtection="1" quotePrefix="1">
      <alignment horizontal="center" vertical="center" wrapText="1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67" fontId="0" fillId="0" borderId="42" xfId="0" applyNumberFormat="1" applyBorder="1" applyAlignment="1" applyProtection="1">
      <alignment horizontal="center"/>
      <protection locked="0"/>
    </xf>
    <xf numFmtId="167" fontId="0" fillId="0" borderId="43" xfId="0" applyNumberFormat="1" applyBorder="1" applyAlignment="1" applyProtection="1">
      <alignment horizontal="center"/>
      <protection locked="0"/>
    </xf>
    <xf numFmtId="195" fontId="0" fillId="0" borderId="44" xfId="0" applyNumberFormat="1" applyBorder="1" applyAlignment="1" applyProtection="1" quotePrefix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67" fontId="0" fillId="0" borderId="46" xfId="0" applyNumberFormat="1" applyBorder="1" applyAlignment="1" applyProtection="1">
      <alignment horizontal="center"/>
      <protection locked="0"/>
    </xf>
    <xf numFmtId="167" fontId="0" fillId="0" borderId="47" xfId="0" applyNumberForma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93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7" xfId="61" applyFont="1" applyBorder="1" applyAlignment="1" applyProtection="1">
      <alignment horizontal="center"/>
      <protection/>
    </xf>
    <xf numFmtId="167" fontId="8" fillId="0" borderId="48" xfId="61" applyNumberFormat="1" applyFont="1" applyBorder="1" applyAlignment="1" applyProtection="1">
      <alignment horizontal="center"/>
      <protection/>
    </xf>
    <xf numFmtId="2" fontId="0" fillId="0" borderId="48" xfId="61" applyNumberFormat="1" applyFont="1" applyBorder="1" applyAlignment="1" applyProtection="1">
      <alignment horizontal="center"/>
      <protection/>
    </xf>
    <xf numFmtId="2" fontId="8" fillId="0" borderId="27" xfId="61" applyNumberFormat="1" applyFont="1" applyBorder="1" applyAlignment="1" applyProtection="1">
      <alignment horizontal="center"/>
      <protection/>
    </xf>
    <xf numFmtId="166" fontId="8" fillId="0" borderId="48" xfId="61" applyNumberFormat="1" applyFont="1" applyBorder="1" applyAlignment="1" applyProtection="1">
      <alignment horizontal="center"/>
      <protection/>
    </xf>
    <xf numFmtId="2" fontId="8" fillId="0" borderId="20" xfId="61" applyNumberFormat="1" applyFont="1" applyBorder="1" applyAlignment="1" applyProtection="1">
      <alignment horizontal="center"/>
      <protection/>
    </xf>
    <xf numFmtId="0" fontId="8" fillId="0" borderId="10" xfId="61" applyFont="1" applyBorder="1" applyAlignment="1" applyProtection="1">
      <alignment horizontal="center" vertical="top"/>
      <protection/>
    </xf>
    <xf numFmtId="167" fontId="8" fillId="0" borderId="11" xfId="61" applyNumberFormat="1" applyFont="1" applyBorder="1" applyAlignment="1" applyProtection="1">
      <alignment horizontal="center"/>
      <protection/>
    </xf>
    <xf numFmtId="2" fontId="0" fillId="0" borderId="11" xfId="61" applyNumberFormat="1" applyFont="1" applyBorder="1" applyAlignment="1" applyProtection="1">
      <alignment horizontal="center"/>
      <protection/>
    </xf>
    <xf numFmtId="2" fontId="8" fillId="0" borderId="11" xfId="61" applyNumberFormat="1" applyFont="1" applyBorder="1" applyAlignment="1" applyProtection="1">
      <alignment horizontal="center"/>
      <protection/>
    </xf>
    <xf numFmtId="2" fontId="8" fillId="0" borderId="24" xfId="61" applyNumberFormat="1" applyFont="1" applyBorder="1" applyAlignment="1" applyProtection="1">
      <alignment horizontal="center"/>
      <protection/>
    </xf>
    <xf numFmtId="0" fontId="8" fillId="0" borderId="12" xfId="61" applyFont="1" applyBorder="1" applyAlignment="1" applyProtection="1">
      <alignment horizontal="center"/>
      <protection/>
    </xf>
    <xf numFmtId="167" fontId="8" fillId="0" borderId="17" xfId="61" applyNumberFormat="1" applyFont="1" applyBorder="1" applyAlignment="1" applyProtection="1">
      <alignment horizontal="center"/>
      <protection/>
    </xf>
    <xf numFmtId="2" fontId="8" fillId="0" borderId="14" xfId="61" applyNumberFormat="1" applyFont="1" applyBorder="1" applyAlignment="1" applyProtection="1">
      <alignment horizontal="center"/>
      <protection/>
    </xf>
    <xf numFmtId="2" fontId="8" fillId="0" borderId="22" xfId="61" applyNumberFormat="1" applyFont="1" applyBorder="1" applyAlignment="1" applyProtection="1">
      <alignment horizontal="center"/>
      <protection/>
    </xf>
    <xf numFmtId="0" fontId="8" fillId="34" borderId="7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196" fontId="1" fillId="0" borderId="41" xfId="64" applyNumberFormat="1" applyBorder="1" applyAlignment="1" applyProtection="1" quotePrefix="1">
      <alignment horizontal="center"/>
      <protection locked="0"/>
    </xf>
    <xf numFmtId="196" fontId="1" fillId="0" borderId="12" xfId="64" applyNumberFormat="1" applyBorder="1" applyAlignment="1" applyProtection="1">
      <alignment horizontal="center"/>
      <protection locked="0"/>
    </xf>
    <xf numFmtId="167" fontId="1" fillId="0" borderId="19" xfId="64" applyNumberFormat="1" applyBorder="1" applyAlignment="1" applyProtection="1">
      <alignment horizontal="center"/>
      <protection locked="0"/>
    </xf>
    <xf numFmtId="167" fontId="1" fillId="0" borderId="19" xfId="64" applyNumberFormat="1" applyBorder="1" applyAlignment="1" applyProtection="1" quotePrefix="1">
      <alignment horizontal="center"/>
      <protection locked="0"/>
    </xf>
    <xf numFmtId="167" fontId="1" fillId="0" borderId="14" xfId="64" applyNumberFormat="1" applyBorder="1" applyAlignment="1" applyProtection="1">
      <alignment horizontal="center"/>
      <protection locked="0"/>
    </xf>
    <xf numFmtId="196" fontId="1" fillId="0" borderId="19" xfId="64" applyNumberFormat="1" applyBorder="1" applyAlignment="1" applyProtection="1">
      <alignment horizontal="center"/>
      <protection locked="0"/>
    </xf>
    <xf numFmtId="196" fontId="1" fillId="0" borderId="19" xfId="64" applyNumberFormat="1" applyBorder="1" applyAlignment="1" applyProtection="1" quotePrefix="1">
      <alignment horizontal="center"/>
      <protection locked="0"/>
    </xf>
    <xf numFmtId="196" fontId="1" fillId="0" borderId="17" xfId="64" applyNumberFormat="1" applyBorder="1" applyAlignment="1" applyProtection="1">
      <alignment horizontal="center"/>
      <protection locked="0"/>
    </xf>
    <xf numFmtId="2" fontId="1" fillId="0" borderId="49" xfId="64" applyNumberFormat="1" applyBorder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62" applyProtection="1">
      <alignment/>
      <protection/>
    </xf>
    <xf numFmtId="0" fontId="1" fillId="0" borderId="0" xfId="64" applyProtection="1">
      <alignment/>
      <protection/>
    </xf>
    <xf numFmtId="0" fontId="0" fillId="0" borderId="0" xfId="62" applyFont="1" applyProtection="1">
      <alignment/>
      <protection/>
    </xf>
    <xf numFmtId="0" fontId="1" fillId="0" borderId="7" xfId="64" applyBorder="1" applyAlignment="1" applyProtection="1">
      <alignment horizontal="center"/>
      <protection/>
    </xf>
    <xf numFmtId="0" fontId="1" fillId="0" borderId="15" xfId="64" applyBorder="1" applyAlignment="1" applyProtection="1">
      <alignment horizontal="center"/>
      <protection/>
    </xf>
    <xf numFmtId="0" fontId="1" fillId="0" borderId="8" xfId="64" applyBorder="1" applyProtection="1">
      <alignment/>
      <protection/>
    </xf>
    <xf numFmtId="0" fontId="1" fillId="0" borderId="23" xfId="64" applyBorder="1" applyProtection="1">
      <alignment/>
      <protection/>
    </xf>
    <xf numFmtId="0" fontId="1" fillId="0" borderId="10" xfId="64" applyBorder="1" applyAlignment="1" applyProtection="1">
      <alignment horizontal="center"/>
      <protection/>
    </xf>
    <xf numFmtId="0" fontId="1" fillId="0" borderId="16" xfId="64" applyBorder="1" applyAlignment="1" applyProtection="1">
      <alignment horizontal="center"/>
      <protection/>
    </xf>
    <xf numFmtId="0" fontId="1" fillId="0" borderId="0" xfId="64" applyBorder="1" applyProtection="1">
      <alignment/>
      <protection/>
    </xf>
    <xf numFmtId="0" fontId="1" fillId="0" borderId="24" xfId="64" applyBorder="1" applyProtection="1">
      <alignment/>
      <protection/>
    </xf>
    <xf numFmtId="2" fontId="11" fillId="34" borderId="36" xfId="64" applyNumberFormat="1" applyFont="1" applyFill="1" applyBorder="1" applyAlignment="1" applyProtection="1">
      <alignment horizontal="right"/>
      <protection/>
    </xf>
    <xf numFmtId="2" fontId="1" fillId="34" borderId="20" xfId="64" applyNumberFormat="1" applyFill="1" applyBorder="1" applyProtection="1">
      <alignment/>
      <protection/>
    </xf>
    <xf numFmtId="2" fontId="11" fillId="34" borderId="38" xfId="64" applyNumberFormat="1" applyFont="1" applyFill="1" applyBorder="1" applyAlignment="1" applyProtection="1">
      <alignment horizontal="right"/>
      <protection/>
    </xf>
    <xf numFmtId="2" fontId="1" fillId="34" borderId="43" xfId="64" applyNumberFormat="1" applyFill="1" applyBorder="1" applyProtection="1">
      <alignment/>
      <protection/>
    </xf>
    <xf numFmtId="2" fontId="11" fillId="34" borderId="45" xfId="64" applyNumberFormat="1" applyFont="1" applyFill="1" applyBorder="1" applyAlignment="1" applyProtection="1">
      <alignment horizontal="right"/>
      <protection/>
    </xf>
    <xf numFmtId="2" fontId="1" fillId="34" borderId="47" xfId="64" applyNumberFormat="1" applyFill="1" applyBorder="1" applyProtection="1">
      <alignment/>
      <protection/>
    </xf>
    <xf numFmtId="0" fontId="1" fillId="34" borderId="50" xfId="64" applyFill="1" applyBorder="1" applyProtection="1">
      <alignment/>
      <protection/>
    </xf>
    <xf numFmtId="2" fontId="1" fillId="34" borderId="13" xfId="64" applyNumberFormat="1" applyFill="1" applyBorder="1" applyProtection="1">
      <alignment/>
      <protection/>
    </xf>
    <xf numFmtId="2" fontId="1" fillId="34" borderId="22" xfId="64" applyNumberFormat="1" applyFill="1" applyBorder="1" applyProtection="1">
      <alignment/>
      <protection/>
    </xf>
    <xf numFmtId="0" fontId="1" fillId="0" borderId="15" xfId="64" applyBorder="1" applyProtection="1">
      <alignment/>
      <protection/>
    </xf>
    <xf numFmtId="0" fontId="1" fillId="0" borderId="9" xfId="64" applyBorder="1" applyAlignment="1" applyProtection="1">
      <alignment horizontal="center"/>
      <protection/>
    </xf>
    <xf numFmtId="0" fontId="1" fillId="0" borderId="9" xfId="64" applyBorder="1" applyProtection="1">
      <alignment/>
      <protection/>
    </xf>
    <xf numFmtId="0" fontId="1" fillId="0" borderId="16" xfId="64" applyBorder="1" applyProtection="1">
      <alignment/>
      <protection/>
    </xf>
    <xf numFmtId="0" fontId="1" fillId="0" borderId="11" xfId="64" applyBorder="1" applyAlignment="1" applyProtection="1">
      <alignment horizontal="center"/>
      <protection/>
    </xf>
    <xf numFmtId="0" fontId="1" fillId="0" borderId="11" xfId="64" applyBorder="1" applyProtection="1">
      <alignment/>
      <protection/>
    </xf>
    <xf numFmtId="0" fontId="1" fillId="0" borderId="12" xfId="64" applyBorder="1" applyAlignment="1" applyProtection="1">
      <alignment horizontal="center"/>
      <protection/>
    </xf>
    <xf numFmtId="0" fontId="1" fillId="0" borderId="17" xfId="64" applyBorder="1" applyProtection="1">
      <alignment/>
      <protection/>
    </xf>
    <xf numFmtId="0" fontId="1" fillId="0" borderId="14" xfId="64" applyBorder="1" applyAlignment="1" applyProtection="1">
      <alignment horizontal="center"/>
      <protection/>
    </xf>
    <xf numFmtId="0" fontId="1" fillId="0" borderId="13" xfId="64" applyBorder="1" applyProtection="1">
      <alignment/>
      <protection/>
    </xf>
    <xf numFmtId="0" fontId="1" fillId="0" borderId="14" xfId="64" applyBorder="1" applyProtection="1">
      <alignment/>
      <protection/>
    </xf>
    <xf numFmtId="0" fontId="1" fillId="0" borderId="22" xfId="64" applyBorder="1" applyProtection="1">
      <alignment/>
      <protection/>
    </xf>
    <xf numFmtId="0" fontId="1" fillId="0" borderId="51" xfId="64" applyBorder="1" applyProtection="1">
      <alignment/>
      <protection/>
    </xf>
    <xf numFmtId="0" fontId="1" fillId="0" borderId="48" xfId="64" applyBorder="1" applyProtection="1">
      <alignment/>
      <protection/>
    </xf>
    <xf numFmtId="0" fontId="1" fillId="0" borderId="27" xfId="64" applyBorder="1" applyAlignment="1" applyProtection="1">
      <alignment horizontal="right"/>
      <protection/>
    </xf>
    <xf numFmtId="0" fontId="1" fillId="0" borderId="52" xfId="64" applyBorder="1" applyProtection="1">
      <alignment/>
      <protection/>
    </xf>
    <xf numFmtId="0" fontId="1" fillId="0" borderId="49" xfId="64" applyBorder="1" applyProtection="1">
      <alignment/>
      <protection/>
    </xf>
    <xf numFmtId="0" fontId="1" fillId="0" borderId="26" xfId="64" applyBorder="1" applyAlignment="1" applyProtection="1">
      <alignment horizontal="right"/>
      <protection/>
    </xf>
    <xf numFmtId="0" fontId="1" fillId="0" borderId="50" xfId="64" applyBorder="1" applyProtection="1">
      <alignment/>
      <protection/>
    </xf>
    <xf numFmtId="0" fontId="1" fillId="0" borderId="14" xfId="64" applyBorder="1" applyAlignment="1" applyProtection="1">
      <alignment horizontal="right"/>
      <protection/>
    </xf>
    <xf numFmtId="2" fontId="11" fillId="34" borderId="49" xfId="64" applyNumberFormat="1" applyFont="1" applyFill="1" applyBorder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167" fontId="8" fillId="0" borderId="49" xfId="64" applyNumberFormat="1" applyFont="1" applyBorder="1" applyAlignment="1" applyProtection="1">
      <alignment horizontal="center"/>
      <protection locked="0"/>
    </xf>
    <xf numFmtId="167" fontId="8" fillId="0" borderId="0" xfId="64" applyNumberFormat="1" applyFont="1" applyAlignment="1" applyProtection="1">
      <alignment horizontal="center"/>
      <protection locked="0"/>
    </xf>
    <xf numFmtId="167" fontId="8" fillId="0" borderId="0" xfId="64" applyNumberFormat="1" applyFont="1" applyAlignment="1" applyProtection="1">
      <alignment horizontal="center"/>
      <protection/>
    </xf>
    <xf numFmtId="193" fontId="0" fillId="34" borderId="19" xfId="0" applyNumberFormat="1" applyFont="1" applyFill="1" applyBorder="1" applyAlignment="1" applyProtection="1">
      <alignment horizontal="center"/>
      <protection locked="0"/>
    </xf>
    <xf numFmtId="194" fontId="0" fillId="34" borderId="19" xfId="0" applyNumberFormat="1" applyFont="1" applyFill="1" applyBorder="1" applyAlignment="1" applyProtection="1">
      <alignment horizontal="center"/>
      <protection locked="0"/>
    </xf>
    <xf numFmtId="0" fontId="0" fillId="34" borderId="19" xfId="0" applyNumberFormat="1" applyFont="1" applyFill="1" applyBorder="1" applyAlignment="1" applyProtection="1">
      <alignment horizontal="center"/>
      <protection locked="0"/>
    </xf>
    <xf numFmtId="2" fontId="0" fillId="34" borderId="29" xfId="0" applyNumberFormat="1" applyFill="1" applyBorder="1" applyAlignment="1" applyProtection="1">
      <alignment horizontal="center"/>
      <protection/>
    </xf>
    <xf numFmtId="2" fontId="0" fillId="34" borderId="19" xfId="0" applyNumberFormat="1" applyFill="1" applyBorder="1" applyAlignment="1" applyProtection="1">
      <alignment horizontal="center"/>
      <protection/>
    </xf>
    <xf numFmtId="2" fontId="0" fillId="34" borderId="32" xfId="0" applyNumberFormat="1" applyFill="1" applyBorder="1" applyAlignment="1" applyProtection="1">
      <alignment horizontal="center"/>
      <protection/>
    </xf>
    <xf numFmtId="166" fontId="19" fillId="0" borderId="29" xfId="0" applyNumberFormat="1" applyFont="1" applyBorder="1" applyAlignment="1" applyProtection="1">
      <alignment horizontal="center"/>
      <protection/>
    </xf>
    <xf numFmtId="166" fontId="19" fillId="0" borderId="19" xfId="0" applyNumberFormat="1" applyFont="1" applyBorder="1" applyAlignment="1" applyProtection="1">
      <alignment horizontal="center"/>
      <protection/>
    </xf>
    <xf numFmtId="166" fontId="19" fillId="0" borderId="53" xfId="0" applyNumberFormat="1" applyFont="1" applyBorder="1" applyAlignment="1" applyProtection="1">
      <alignment horizontal="center"/>
      <protection/>
    </xf>
    <xf numFmtId="192" fontId="1" fillId="34" borderId="25" xfId="64" applyNumberFormat="1" applyFill="1" applyBorder="1" applyAlignment="1" applyProtection="1">
      <alignment horizontal="center"/>
      <protection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92" fontId="1" fillId="34" borderId="41" xfId="64" applyNumberFormat="1" applyFill="1" applyBorder="1" applyAlignment="1" applyProtection="1">
      <alignment horizontal="center"/>
      <protection/>
    </xf>
    <xf numFmtId="192" fontId="1" fillId="34" borderId="44" xfId="64" applyNumberFormat="1" applyFill="1" applyBorder="1" applyAlignment="1" applyProtection="1">
      <alignment horizontal="center"/>
      <protection/>
    </xf>
    <xf numFmtId="192" fontId="0" fillId="34" borderId="25" xfId="0" applyNumberFormat="1" applyFill="1" applyBorder="1" applyAlignment="1" applyProtection="1">
      <alignment horizontal="center"/>
      <protection/>
    </xf>
    <xf numFmtId="192" fontId="0" fillId="34" borderId="41" xfId="0" applyNumberFormat="1" applyFill="1" applyBorder="1" applyAlignment="1" applyProtection="1">
      <alignment horizontal="center"/>
      <protection/>
    </xf>
    <xf numFmtId="192" fontId="0" fillId="34" borderId="44" xfId="0" applyNumberFormat="1" applyFill="1" applyBorder="1" applyAlignment="1" applyProtection="1">
      <alignment horizontal="center"/>
      <protection locked="0"/>
    </xf>
    <xf numFmtId="192" fontId="0" fillId="34" borderId="41" xfId="0" applyNumberForma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/>
    </xf>
    <xf numFmtId="0" fontId="0" fillId="0" borderId="5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95" fontId="0" fillId="0" borderId="49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7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36" xfId="61" applyFont="1" applyBorder="1" applyAlignment="1" applyProtection="1">
      <alignment horizontal="center"/>
      <protection locked="0"/>
    </xf>
    <xf numFmtId="0" fontId="1" fillId="0" borderId="27" xfId="61" applyFont="1" applyBorder="1" applyAlignment="1" applyProtection="1">
      <alignment horizontal="center"/>
      <protection locked="0"/>
    </xf>
    <xf numFmtId="0" fontId="1" fillId="0" borderId="38" xfId="61" applyFont="1" applyBorder="1" applyAlignment="1" applyProtection="1">
      <alignment horizontal="center"/>
      <protection locked="0"/>
    </xf>
    <xf numFmtId="0" fontId="1" fillId="0" borderId="42" xfId="61" applyFont="1" applyBorder="1" applyAlignment="1" applyProtection="1">
      <alignment horizontal="center"/>
      <protection locked="0"/>
    </xf>
    <xf numFmtId="0" fontId="20" fillId="13" borderId="38" xfId="0" applyFont="1" applyFill="1" applyBorder="1" applyAlignment="1" applyProtection="1">
      <alignment/>
      <protection locked="0"/>
    </xf>
    <xf numFmtId="0" fontId="20" fillId="13" borderId="58" xfId="0" applyFont="1" applyFill="1" applyBorder="1" applyAlignment="1" applyProtection="1">
      <alignment/>
      <protection locked="0"/>
    </xf>
    <xf numFmtId="0" fontId="20" fillId="13" borderId="42" xfId="0" applyFont="1" applyFill="1" applyBorder="1" applyAlignment="1" applyProtection="1">
      <alignment/>
      <protection locked="0"/>
    </xf>
    <xf numFmtId="195" fontId="1" fillId="0" borderId="19" xfId="61" applyNumberFormat="1" applyBorder="1" applyAlignment="1" applyProtection="1" quotePrefix="1">
      <alignment horizontal="center"/>
      <protection locked="0"/>
    </xf>
    <xf numFmtId="195" fontId="1" fillId="0" borderId="31" xfId="61" applyNumberFormat="1" applyBorder="1" applyAlignment="1" applyProtection="1" quotePrefix="1">
      <alignment horizontal="center"/>
      <protection locked="0"/>
    </xf>
    <xf numFmtId="14" fontId="20" fillId="13" borderId="38" xfId="0" applyNumberFormat="1" applyFont="1" applyFill="1" applyBorder="1" applyAlignment="1" applyProtection="1">
      <alignment horizontal="center"/>
      <protection locked="0"/>
    </xf>
    <xf numFmtId="14" fontId="20" fillId="13" borderId="42" xfId="0" applyNumberFormat="1" applyFont="1" applyFill="1" applyBorder="1" applyAlignment="1" applyProtection="1">
      <alignment horizontal="center"/>
      <protection locked="0"/>
    </xf>
    <xf numFmtId="195" fontId="0" fillId="0" borderId="49" xfId="0" applyNumberFormat="1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/>
      <protection locked="0"/>
    </xf>
    <xf numFmtId="0" fontId="20" fillId="0" borderId="58" xfId="0" applyFont="1" applyBorder="1" applyAlignment="1" applyProtection="1">
      <alignment/>
      <protection locked="0"/>
    </xf>
    <xf numFmtId="195" fontId="1" fillId="0" borderId="32" xfId="61" applyNumberFormat="1" applyBorder="1" applyAlignment="1" applyProtection="1">
      <alignment horizontal="center"/>
      <protection locked="0"/>
    </xf>
    <xf numFmtId="195" fontId="1" fillId="0" borderId="18" xfId="61" applyNumberFormat="1" applyBorder="1" applyAlignment="1" applyProtection="1">
      <alignment horizontal="center"/>
      <protection locked="0"/>
    </xf>
    <xf numFmtId="0" fontId="0" fillId="0" borderId="5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57" xfId="61" applyFont="1" applyBorder="1" applyAlignment="1" applyProtection="1">
      <alignment horizontal="center"/>
      <protection hidden="1"/>
    </xf>
    <xf numFmtId="0" fontId="1" fillId="0" borderId="8" xfId="61" applyFont="1" applyBorder="1" applyAlignment="1" applyProtection="1">
      <alignment horizontal="center"/>
      <protection hidden="1"/>
    </xf>
    <xf numFmtId="0" fontId="1" fillId="0" borderId="34" xfId="61" applyFont="1" applyBorder="1" applyAlignment="1" applyProtection="1">
      <alignment horizontal="center"/>
      <protection hidden="1"/>
    </xf>
    <xf numFmtId="0" fontId="1" fillId="0" borderId="24" xfId="61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5" xfId="61" applyBorder="1" applyAlignment="1" applyProtection="1">
      <alignment horizontal="center"/>
      <protection locked="0"/>
    </xf>
    <xf numFmtId="0" fontId="1" fillId="0" borderId="46" xfId="61" applyBorder="1" applyAlignment="1" applyProtection="1">
      <alignment horizontal="center"/>
      <protection locked="0"/>
    </xf>
    <xf numFmtId="0" fontId="0" fillId="0" borderId="6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195" fontId="1" fillId="0" borderId="32" xfId="61" applyNumberFormat="1" applyBorder="1" applyAlignment="1" applyProtection="1" quotePrefix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61" applyFont="1" applyBorder="1" applyAlignment="1" applyProtection="1">
      <alignment horizontal="center"/>
      <protection hidden="1"/>
    </xf>
    <xf numFmtId="0" fontId="1" fillId="0" borderId="39" xfId="61" applyBorder="1" applyAlignment="1" applyProtection="1">
      <alignment horizontal="center"/>
      <protection hidden="1"/>
    </xf>
    <xf numFmtId="0" fontId="1" fillId="0" borderId="22" xfId="61" applyBorder="1" applyAlignment="1" applyProtection="1">
      <alignment horizontal="center"/>
      <protection hidden="1"/>
    </xf>
    <xf numFmtId="195" fontId="1" fillId="0" borderId="61" xfId="61" applyNumberFormat="1" applyBorder="1" applyAlignment="1" applyProtection="1" quotePrefix="1">
      <alignment horizontal="center"/>
      <protection locked="0"/>
    </xf>
    <xf numFmtId="195" fontId="1" fillId="0" borderId="62" xfId="61" applyNumberFormat="1" applyBorder="1" applyAlignment="1" applyProtection="1" quotePrefix="1">
      <alignment horizontal="center"/>
      <protection locked="0"/>
    </xf>
    <xf numFmtId="0" fontId="1" fillId="0" borderId="55" xfId="61" applyFont="1" applyBorder="1" applyAlignment="1" applyProtection="1">
      <alignment horizontal="center"/>
      <protection hidden="1"/>
    </xf>
    <xf numFmtId="0" fontId="1" fillId="0" borderId="0" xfId="61" applyFont="1" applyBorder="1" applyAlignment="1" applyProtection="1">
      <alignment horizontal="center"/>
      <protection hidden="1"/>
    </xf>
    <xf numFmtId="0" fontId="1" fillId="0" borderId="13" xfId="61" applyBorder="1" applyAlignment="1" applyProtection="1">
      <alignment horizontal="center"/>
      <protection hidden="1"/>
    </xf>
    <xf numFmtId="195" fontId="1" fillId="0" borderId="29" xfId="61" applyNumberFormat="1" applyBorder="1" applyAlignment="1" applyProtection="1" quotePrefix="1">
      <alignment horizontal="center"/>
      <protection locked="0"/>
    </xf>
    <xf numFmtId="193" fontId="21" fillId="35" borderId="38" xfId="0" applyNumberFormat="1" applyFont="1" applyFill="1" applyBorder="1" applyAlignment="1" applyProtection="1">
      <alignment horizontal="center"/>
      <protection locked="0"/>
    </xf>
    <xf numFmtId="193" fontId="21" fillId="35" borderId="42" xfId="0" applyNumberFormat="1" applyFont="1" applyFill="1" applyBorder="1" applyAlignment="1" applyProtection="1">
      <alignment horizontal="center"/>
      <protection locked="0"/>
    </xf>
    <xf numFmtId="194" fontId="21" fillId="35" borderId="38" xfId="0" applyNumberFormat="1" applyFont="1" applyFill="1" applyBorder="1" applyAlignment="1" applyProtection="1">
      <alignment horizontal="center"/>
      <protection locked="0"/>
    </xf>
    <xf numFmtId="194" fontId="21" fillId="35" borderId="42" xfId="0" applyNumberFormat="1" applyFont="1" applyFill="1" applyBorder="1" applyAlignment="1" applyProtection="1">
      <alignment horizontal="center"/>
      <protection locked="0"/>
    </xf>
    <xf numFmtId="0" fontId="20" fillId="13" borderId="38" xfId="0" applyFont="1" applyFill="1" applyBorder="1" applyAlignment="1" applyProtection="1">
      <alignment horizontal="center"/>
      <protection locked="0"/>
    </xf>
    <xf numFmtId="0" fontId="20" fillId="13" borderId="42" xfId="0" applyFont="1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 applyProtection="1">
      <alignment horizontal="center"/>
      <protection/>
    </xf>
    <xf numFmtId="0" fontId="7" fillId="34" borderId="29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7" fillId="34" borderId="41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 applyProtection="1">
      <alignment horizontal="center"/>
      <protection/>
    </xf>
    <xf numFmtId="0" fontId="0" fillId="34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9" fontId="7" fillId="34" borderId="44" xfId="0" applyNumberFormat="1" applyFont="1" applyFill="1" applyBorder="1" applyAlignment="1" applyProtection="1">
      <alignment horizontal="center"/>
      <protection/>
    </xf>
    <xf numFmtId="9" fontId="7" fillId="34" borderId="32" xfId="0" applyNumberFormat="1" applyFont="1" applyFill="1" applyBorder="1" applyAlignment="1" applyProtection="1">
      <alignment horizontal="center"/>
      <protection/>
    </xf>
    <xf numFmtId="9" fontId="7" fillId="34" borderId="18" xfId="0" applyNumberFormat="1" applyFont="1" applyFill="1" applyBorder="1" applyAlignment="1" applyProtection="1">
      <alignment horizontal="center"/>
      <protection/>
    </xf>
    <xf numFmtId="193" fontId="0" fillId="34" borderId="19" xfId="0" applyNumberFormat="1" applyFont="1" applyFill="1" applyBorder="1" applyAlignment="1" applyProtection="1">
      <alignment horizontal="center"/>
      <protection locked="0"/>
    </xf>
    <xf numFmtId="194" fontId="0" fillId="34" borderId="19" xfId="0" applyNumberFormat="1" applyFont="1" applyFill="1" applyBorder="1" applyAlignment="1" applyProtection="1">
      <alignment horizontal="center"/>
      <protection locked="0"/>
    </xf>
    <xf numFmtId="0" fontId="19" fillId="0" borderId="49" xfId="0" applyNumberFormat="1" applyFont="1" applyBorder="1" applyAlignment="1" applyProtection="1">
      <alignment horizontal="center"/>
      <protection locked="0"/>
    </xf>
    <xf numFmtId="0" fontId="19" fillId="0" borderId="58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193" fontId="19" fillId="0" borderId="58" xfId="0" applyNumberFormat="1" applyFont="1" applyBorder="1" applyAlignment="1" applyProtection="1">
      <alignment horizontal="center"/>
      <protection locked="0"/>
    </xf>
    <xf numFmtId="193" fontId="19" fillId="0" borderId="49" xfId="0" applyNumberFormat="1" applyFont="1" applyBorder="1" applyAlignment="1" applyProtection="1">
      <alignment horizontal="center"/>
      <protection locked="0"/>
    </xf>
    <xf numFmtId="0" fontId="0" fillId="34" borderId="38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196" fontId="1" fillId="0" borderId="38" xfId="64" applyNumberFormat="1" applyBorder="1" applyAlignment="1" applyProtection="1" quotePrefix="1">
      <alignment horizontal="center"/>
      <protection locked="0"/>
    </xf>
    <xf numFmtId="196" fontId="1" fillId="0" borderId="43" xfId="64" applyNumberFormat="1" applyBorder="1" applyAlignment="1" applyProtection="1" quotePrefix="1">
      <alignment horizontal="center"/>
      <protection locked="0"/>
    </xf>
    <xf numFmtId="193" fontId="0" fillId="34" borderId="19" xfId="0" applyNumberFormat="1" applyFill="1" applyBorder="1" applyAlignment="1" applyProtection="1">
      <alignment horizontal="center"/>
      <protection locked="0"/>
    </xf>
    <xf numFmtId="194" fontId="0" fillId="34" borderId="19" xfId="0" applyNumberFormat="1" applyFill="1" applyBorder="1" applyAlignment="1" applyProtection="1" quotePrefix="1">
      <alignment horizontal="center"/>
      <protection locked="0"/>
    </xf>
    <xf numFmtId="194" fontId="0" fillId="34" borderId="19" xfId="0" applyNumberFormat="1" applyFill="1" applyBorder="1" applyAlignment="1" applyProtection="1">
      <alignment horizontal="center"/>
      <protection locked="0"/>
    </xf>
    <xf numFmtId="0" fontId="0" fillId="34" borderId="19" xfId="0" applyNumberFormat="1" applyFill="1" applyBorder="1" applyAlignment="1" applyProtection="1">
      <alignment horizontal="center"/>
      <protection locked="0"/>
    </xf>
    <xf numFmtId="0" fontId="1" fillId="0" borderId="45" xfId="64" applyBorder="1" applyAlignment="1" applyProtection="1">
      <alignment horizontal="center"/>
      <protection locked="0"/>
    </xf>
    <xf numFmtId="0" fontId="1" fillId="0" borderId="46" xfId="64" applyBorder="1" applyAlignment="1" applyProtection="1">
      <alignment horizontal="center"/>
      <protection locked="0"/>
    </xf>
    <xf numFmtId="196" fontId="1" fillId="0" borderId="45" xfId="64" applyNumberFormat="1" applyBorder="1" applyAlignment="1" applyProtection="1">
      <alignment horizontal="center"/>
      <protection locked="0"/>
    </xf>
    <xf numFmtId="196" fontId="1" fillId="0" borderId="47" xfId="64" applyNumberFormat="1" applyBorder="1" applyAlignment="1" applyProtection="1">
      <alignment horizontal="center"/>
      <protection locked="0"/>
    </xf>
    <xf numFmtId="0" fontId="1" fillId="0" borderId="36" xfId="64" applyBorder="1" applyAlignment="1" applyProtection="1" quotePrefix="1">
      <alignment horizontal="center"/>
      <protection locked="0"/>
    </xf>
    <xf numFmtId="0" fontId="1" fillId="0" borderId="27" xfId="64" applyBorder="1" applyAlignment="1" applyProtection="1" quotePrefix="1">
      <alignment horizontal="center"/>
      <protection locked="0"/>
    </xf>
    <xf numFmtId="0" fontId="1" fillId="0" borderId="38" xfId="64" applyBorder="1" applyAlignment="1" applyProtection="1" quotePrefix="1">
      <alignment horizontal="center"/>
      <protection locked="0"/>
    </xf>
    <xf numFmtId="0" fontId="1" fillId="0" borderId="42" xfId="64" applyBorder="1" applyAlignment="1" applyProtection="1" quotePrefix="1">
      <alignment horizontal="center"/>
      <protection locked="0"/>
    </xf>
    <xf numFmtId="196" fontId="1" fillId="0" borderId="36" xfId="64" applyNumberFormat="1" applyBorder="1" applyAlignment="1" applyProtection="1">
      <alignment horizontal="center"/>
      <protection locked="0"/>
    </xf>
    <xf numFmtId="196" fontId="1" fillId="0" borderId="20" xfId="64" applyNumberFormat="1" applyBorder="1" applyAlignment="1" applyProtection="1">
      <alignment horizontal="center"/>
      <protection locked="0"/>
    </xf>
    <xf numFmtId="193" fontId="19" fillId="0" borderId="0" xfId="0" applyNumberFormat="1" applyFont="1" applyBorder="1" applyAlignment="1" applyProtection="1">
      <alignment horizontal="center"/>
      <protection locked="0"/>
    </xf>
    <xf numFmtId="0" fontId="0" fillId="34" borderId="19" xfId="0" applyNumberFormat="1" applyFont="1" applyFill="1" applyBorder="1" applyAlignment="1" applyProtection="1">
      <alignment horizontal="center"/>
      <protection/>
    </xf>
    <xf numFmtId="193" fontId="0" fillId="34" borderId="19" xfId="0" applyNumberFormat="1" applyFont="1" applyFill="1" applyBorder="1" applyAlignment="1" applyProtection="1">
      <alignment horizontal="center"/>
      <protection/>
    </xf>
    <xf numFmtId="194" fontId="0" fillId="34" borderId="19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CT_Master" xfId="61"/>
    <cellStyle name="Normal_CT_unprotectedMaster" xfId="62"/>
    <cellStyle name="Normal_CT-BASIN (MASTER COPY)" xfId="63"/>
    <cellStyle name="Normal_OctoberCT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ix\Monica\Vernal\AVWTP%20CT%20Macro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alculations"/>
      <sheetName val="ChooseNumber"/>
      <sheetName val="CTSelect"/>
      <sheetName val="DateDialog"/>
      <sheetName val="Start"/>
      <sheetName val="WQP"/>
      <sheetName val="QUALITY_REPORT"/>
      <sheetName val="Sequence1_Times"/>
      <sheetName val="DISINFECTIONREPORT"/>
      <sheetName val="TURBIDITY_REPORT"/>
      <sheetName val="Flows"/>
      <sheetName val="SEQUENCE1"/>
      <sheetName val="SEQUENCE2"/>
      <sheetName val="SEQUENCE3"/>
      <sheetName val="SEQUENC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5" zoomScaleNormal="75" zoomScalePageLayoutView="0" workbookViewId="0" topLeftCell="A1">
      <selection activeCell="A1" sqref="A1:J1"/>
    </sheetView>
  </sheetViews>
  <sheetFormatPr defaultColWidth="9.33203125" defaultRowHeight="12.75"/>
  <cols>
    <col min="1" max="1" width="3.5" style="0" customWidth="1"/>
    <col min="2" max="2" width="14.33203125" style="0" customWidth="1"/>
    <col min="3" max="3" width="15" style="0" customWidth="1"/>
    <col min="4" max="4" width="12.33203125" style="0" customWidth="1"/>
    <col min="5" max="5" width="11.33203125" style="0" customWidth="1"/>
    <col min="6" max="6" width="13.16015625" style="0" customWidth="1"/>
    <col min="7" max="10" width="11.33203125" style="0" customWidth="1"/>
    <col min="12" max="12" width="9.33203125" style="0" hidden="1" customWidth="1"/>
  </cols>
  <sheetData>
    <row r="1" spans="1:10" ht="18.75">
      <c r="A1" s="318" t="s">
        <v>147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8.75">
      <c r="A2" s="318" t="s">
        <v>13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2" ht="12.75">
      <c r="A3" s="2"/>
      <c r="L3" s="100" t="s">
        <v>150</v>
      </c>
    </row>
    <row r="4" spans="2:26" ht="19.5" customHeight="1">
      <c r="B4" s="150" t="s">
        <v>168</v>
      </c>
      <c r="C4" s="293">
        <v>42430</v>
      </c>
      <c r="D4" s="294"/>
      <c r="G4" s="1" t="s">
        <v>1</v>
      </c>
      <c r="H4" s="288"/>
      <c r="I4" s="289"/>
      <c r="J4" s="290"/>
      <c r="L4" s="100" t="s">
        <v>158</v>
      </c>
      <c r="O4" s="279" t="s">
        <v>167</v>
      </c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2:26" ht="19.5" customHeight="1">
      <c r="B5" s="1" t="s">
        <v>0</v>
      </c>
      <c r="C5" s="329">
        <f>C4</f>
        <v>42430</v>
      </c>
      <c r="D5" s="330"/>
      <c r="G5" s="1" t="s">
        <v>34</v>
      </c>
      <c r="H5" s="296"/>
      <c r="I5" s="296"/>
      <c r="J5" s="296"/>
      <c r="L5" s="100" t="s">
        <v>159</v>
      </c>
      <c r="O5" s="279" t="s">
        <v>169</v>
      </c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2:26" ht="19.5" customHeight="1">
      <c r="B6" s="1" t="s">
        <v>2</v>
      </c>
      <c r="C6" s="331">
        <f>C4</f>
        <v>42430</v>
      </c>
      <c r="D6" s="332"/>
      <c r="G6" s="1" t="s">
        <v>33</v>
      </c>
      <c r="H6" s="297"/>
      <c r="I6" s="297"/>
      <c r="J6" s="297"/>
      <c r="L6" s="100" t="s">
        <v>160</v>
      </c>
      <c r="O6" s="279" t="s">
        <v>170</v>
      </c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2:26" ht="19.5" customHeight="1">
      <c r="B7" s="1" t="s">
        <v>166</v>
      </c>
      <c r="C7" s="333"/>
      <c r="D7" s="334"/>
      <c r="G7" s="1" t="s">
        <v>32</v>
      </c>
      <c r="H7" s="297"/>
      <c r="I7" s="297"/>
      <c r="J7" s="297"/>
      <c r="L7" s="100" t="s">
        <v>161</v>
      </c>
      <c r="O7" s="279" t="s">
        <v>171</v>
      </c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4:26" ht="19.5" customHeight="1">
      <c r="D8" s="3"/>
      <c r="L8" s="100" t="s">
        <v>162</v>
      </c>
      <c r="O8" s="279" t="s">
        <v>174</v>
      </c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12" ht="12.75">
      <c r="A9" s="3" t="s">
        <v>6</v>
      </c>
      <c r="B9" s="3" t="s">
        <v>133</v>
      </c>
      <c r="L9" s="100" t="s">
        <v>163</v>
      </c>
    </row>
    <row r="10" spans="2:26" s="4" customFormat="1" ht="14.25" customHeight="1">
      <c r="B10" s="16" t="s">
        <v>131</v>
      </c>
      <c r="I10"/>
      <c r="L10" s="100" t="s">
        <v>164</v>
      </c>
      <c r="O10" s="282" t="s">
        <v>173</v>
      </c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pans="2:3" s="4" customFormat="1" ht="14.25" customHeight="1">
      <c r="B11" s="16" t="s">
        <v>132</v>
      </c>
      <c r="C11" s="99"/>
    </row>
    <row r="12" ht="13.5" thickBot="1">
      <c r="C12" s="100" t="s">
        <v>139</v>
      </c>
    </row>
    <row r="13" spans="2:10" ht="13.5" thickTop="1">
      <c r="B13" s="5"/>
      <c r="C13" s="6" t="s">
        <v>17</v>
      </c>
      <c r="D13" s="7"/>
      <c r="E13" s="8"/>
      <c r="F13" s="18" t="s">
        <v>38</v>
      </c>
      <c r="G13" s="304" t="s">
        <v>3</v>
      </c>
      <c r="H13" s="305"/>
      <c r="I13" s="304" t="s">
        <v>8</v>
      </c>
      <c r="J13" s="320"/>
    </row>
    <row r="14" spans="2:10" ht="12.75">
      <c r="B14" s="9" t="s">
        <v>3</v>
      </c>
      <c r="C14" s="17" t="s">
        <v>37</v>
      </c>
      <c r="D14" s="10"/>
      <c r="E14" s="11" t="s">
        <v>18</v>
      </c>
      <c r="F14" s="19" t="s">
        <v>9</v>
      </c>
      <c r="G14" s="325" t="s">
        <v>35</v>
      </c>
      <c r="H14" s="326"/>
      <c r="I14" s="306" t="s">
        <v>36</v>
      </c>
      <c r="J14" s="307"/>
    </row>
    <row r="15" spans="2:18" ht="13.5" thickBot="1">
      <c r="B15" s="12"/>
      <c r="C15" s="13" t="s">
        <v>19</v>
      </c>
      <c r="D15" s="14"/>
      <c r="E15" s="15" t="s">
        <v>20</v>
      </c>
      <c r="F15" s="20" t="s">
        <v>39</v>
      </c>
      <c r="G15" s="321" t="s">
        <v>21</v>
      </c>
      <c r="H15" s="327"/>
      <c r="I15" s="321" t="s">
        <v>22</v>
      </c>
      <c r="J15" s="322"/>
      <c r="R15" s="98"/>
    </row>
    <row r="16" spans="2:10" ht="13.5" thickTop="1">
      <c r="B16" s="152"/>
      <c r="C16" s="284" t="s">
        <v>23</v>
      </c>
      <c r="D16" s="285"/>
      <c r="E16" s="154"/>
      <c r="F16" s="156"/>
      <c r="G16" s="328"/>
      <c r="H16" s="328"/>
      <c r="I16" s="323"/>
      <c r="J16" s="324"/>
    </row>
    <row r="17" spans="2:10" ht="12.75">
      <c r="B17" s="158"/>
      <c r="C17" s="286" t="s">
        <v>23</v>
      </c>
      <c r="D17" s="287"/>
      <c r="E17" s="159"/>
      <c r="F17" s="160"/>
      <c r="G17" s="291"/>
      <c r="H17" s="291"/>
      <c r="I17" s="291"/>
      <c r="J17" s="292"/>
    </row>
    <row r="18" spans="2:10" ht="12.75">
      <c r="B18" s="158"/>
      <c r="C18" s="286" t="s">
        <v>23</v>
      </c>
      <c r="D18" s="287"/>
      <c r="E18" s="159"/>
      <c r="F18" s="160"/>
      <c r="G18" s="291"/>
      <c r="H18" s="291"/>
      <c r="I18" s="291"/>
      <c r="J18" s="292"/>
    </row>
    <row r="19" spans="2:10" ht="13.5" thickBot="1">
      <c r="B19" s="153"/>
      <c r="C19" s="310" t="s">
        <v>23</v>
      </c>
      <c r="D19" s="311"/>
      <c r="E19" s="155"/>
      <c r="F19" s="157"/>
      <c r="G19" s="317"/>
      <c r="H19" s="317"/>
      <c r="I19" s="298"/>
      <c r="J19" s="299"/>
    </row>
    <row r="20" ht="13.5" thickTop="1"/>
    <row r="21" spans="1:2" ht="12.75">
      <c r="A21" t="s">
        <v>7</v>
      </c>
      <c r="B21" t="s">
        <v>134</v>
      </c>
    </row>
    <row r="22" ht="12.75">
      <c r="B22" t="s">
        <v>40</v>
      </c>
    </row>
    <row r="23" ht="13.5" thickBot="1"/>
    <row r="24" spans="3:10" ht="14.25" thickBot="1" thickTop="1">
      <c r="C24" s="312" t="s">
        <v>53</v>
      </c>
      <c r="D24" s="313"/>
      <c r="E24" s="271" t="s">
        <v>151</v>
      </c>
      <c r="F24" s="262"/>
      <c r="G24" s="300" t="s">
        <v>54</v>
      </c>
      <c r="H24" s="313"/>
      <c r="I24" s="300" t="s">
        <v>55</v>
      </c>
      <c r="J24" s="301"/>
    </row>
    <row r="25" spans="2:10" ht="13.5" thickTop="1">
      <c r="B25" s="22"/>
      <c r="C25" s="302" t="s">
        <v>46</v>
      </c>
      <c r="D25" s="314"/>
      <c r="E25" s="275" t="s">
        <v>41</v>
      </c>
      <c r="F25" s="276"/>
      <c r="G25" s="302" t="s">
        <v>45</v>
      </c>
      <c r="H25" s="314"/>
      <c r="I25" s="302" t="s">
        <v>50</v>
      </c>
      <c r="J25" s="303"/>
    </row>
    <row r="26" spans="2:10" ht="12.75">
      <c r="B26" s="23" t="s">
        <v>3</v>
      </c>
      <c r="C26" s="315" t="s">
        <v>44</v>
      </c>
      <c r="D26" s="316"/>
      <c r="E26" s="263" t="s">
        <v>44</v>
      </c>
      <c r="F26" s="274"/>
      <c r="G26" s="315" t="s">
        <v>47</v>
      </c>
      <c r="H26" s="316"/>
      <c r="I26" s="315" t="s">
        <v>47</v>
      </c>
      <c r="J26" s="319"/>
    </row>
    <row r="27" spans="2:10" ht="12.75">
      <c r="B27" s="23" t="s">
        <v>25</v>
      </c>
      <c r="C27" s="315" t="s">
        <v>42</v>
      </c>
      <c r="D27" s="316"/>
      <c r="E27" s="263" t="s">
        <v>42</v>
      </c>
      <c r="F27" s="274"/>
      <c r="G27" s="315" t="s">
        <v>48</v>
      </c>
      <c r="H27" s="316"/>
      <c r="I27" s="315" t="s">
        <v>51</v>
      </c>
      <c r="J27" s="319"/>
    </row>
    <row r="28" spans="2:10" ht="12.75">
      <c r="B28" s="23" t="s">
        <v>10</v>
      </c>
      <c r="C28" s="308" t="s">
        <v>43</v>
      </c>
      <c r="D28" s="309"/>
      <c r="E28" s="272" t="s">
        <v>43</v>
      </c>
      <c r="F28" s="273"/>
      <c r="G28" s="308" t="s">
        <v>49</v>
      </c>
      <c r="H28" s="309"/>
      <c r="I28" s="315" t="s">
        <v>49</v>
      </c>
      <c r="J28" s="319"/>
    </row>
    <row r="29" spans="2:10" ht="13.5" thickBot="1">
      <c r="B29" s="24"/>
      <c r="C29" s="97" t="s">
        <v>135</v>
      </c>
      <c r="D29" s="97" t="s">
        <v>5</v>
      </c>
      <c r="E29" s="97" t="s">
        <v>135</v>
      </c>
      <c r="F29" s="97" t="s">
        <v>5</v>
      </c>
      <c r="G29" s="97" t="s">
        <v>135</v>
      </c>
      <c r="H29" s="97" t="s">
        <v>5</v>
      </c>
      <c r="I29" s="97" t="s">
        <v>135</v>
      </c>
      <c r="J29" s="25" t="s">
        <v>5</v>
      </c>
    </row>
    <row r="30" spans="2:10" ht="13.5" thickTop="1">
      <c r="B30" s="161"/>
      <c r="C30" s="162"/>
      <c r="D30" s="163" t="s">
        <v>23</v>
      </c>
      <c r="E30" s="162"/>
      <c r="F30" s="163" t="s">
        <v>23</v>
      </c>
      <c r="G30" s="162"/>
      <c r="H30" s="163" t="s">
        <v>23</v>
      </c>
      <c r="I30" s="162"/>
      <c r="J30" s="164" t="s">
        <v>23</v>
      </c>
    </row>
    <row r="31" spans="2:10" ht="12.75">
      <c r="B31" s="165"/>
      <c r="C31" s="166"/>
      <c r="D31" s="167" t="s">
        <v>23</v>
      </c>
      <c r="E31" s="166"/>
      <c r="F31" s="167" t="s">
        <v>23</v>
      </c>
      <c r="G31" s="166"/>
      <c r="H31" s="167" t="s">
        <v>23</v>
      </c>
      <c r="I31" s="166"/>
      <c r="J31" s="168" t="s">
        <v>23</v>
      </c>
    </row>
    <row r="32" spans="2:10" ht="12.75">
      <c r="B32" s="165"/>
      <c r="C32" s="166"/>
      <c r="D32" s="167" t="s">
        <v>23</v>
      </c>
      <c r="E32" s="166"/>
      <c r="F32" s="167" t="s">
        <v>23</v>
      </c>
      <c r="G32" s="166"/>
      <c r="H32" s="167" t="s">
        <v>23</v>
      </c>
      <c r="I32" s="166"/>
      <c r="J32" s="168" t="s">
        <v>23</v>
      </c>
    </row>
    <row r="33" spans="2:10" ht="12.75">
      <c r="B33" s="165"/>
      <c r="C33" s="166"/>
      <c r="D33" s="167" t="s">
        <v>23</v>
      </c>
      <c r="E33" s="166"/>
      <c r="F33" s="167" t="s">
        <v>23</v>
      </c>
      <c r="G33" s="166"/>
      <c r="H33" s="167" t="s">
        <v>23</v>
      </c>
      <c r="I33" s="166"/>
      <c r="J33" s="168" t="s">
        <v>23</v>
      </c>
    </row>
    <row r="34" spans="2:10" ht="12.75">
      <c r="B34" s="165"/>
      <c r="C34" s="166"/>
      <c r="D34" s="167" t="s">
        <v>23</v>
      </c>
      <c r="E34" s="166"/>
      <c r="F34" s="167" t="s">
        <v>23</v>
      </c>
      <c r="G34" s="166"/>
      <c r="H34" s="167" t="s">
        <v>23</v>
      </c>
      <c r="I34" s="166"/>
      <c r="J34" s="168" t="s">
        <v>23</v>
      </c>
    </row>
    <row r="35" spans="2:10" ht="12.75">
      <c r="B35" s="165"/>
      <c r="C35" s="166"/>
      <c r="D35" s="167" t="s">
        <v>23</v>
      </c>
      <c r="E35" s="166"/>
      <c r="F35" s="167" t="s">
        <v>23</v>
      </c>
      <c r="G35" s="166"/>
      <c r="H35" s="167" t="s">
        <v>23</v>
      </c>
      <c r="I35" s="166"/>
      <c r="J35" s="168" t="s">
        <v>23</v>
      </c>
    </row>
    <row r="36" spans="2:10" ht="13.5" thickBot="1">
      <c r="B36" s="169"/>
      <c r="C36" s="170"/>
      <c r="D36" s="171" t="s">
        <v>23</v>
      </c>
      <c r="E36" s="170"/>
      <c r="F36" s="171" t="s">
        <v>23</v>
      </c>
      <c r="G36" s="170"/>
      <c r="H36" s="171" t="s">
        <v>23</v>
      </c>
      <c r="I36" s="170"/>
      <c r="J36" s="172" t="s">
        <v>23</v>
      </c>
    </row>
    <row r="37" ht="13.5" thickTop="1"/>
    <row r="38" ht="12.75">
      <c r="B38" s="21" t="s">
        <v>136</v>
      </c>
    </row>
    <row r="39" spans="4:6" ht="12.75">
      <c r="D39" s="1" t="s">
        <v>52</v>
      </c>
      <c r="E39" s="277" t="s">
        <v>58</v>
      </c>
      <c r="F39" s="277"/>
    </row>
    <row r="40" ht="12.75">
      <c r="B40" s="21" t="s">
        <v>137</v>
      </c>
    </row>
    <row r="41" spans="4:6" ht="12.75">
      <c r="D41" s="1" t="s">
        <v>52</v>
      </c>
      <c r="E41" s="277" t="s">
        <v>58</v>
      </c>
      <c r="F41" s="277"/>
    </row>
    <row r="42" ht="12.75">
      <c r="B42" s="21" t="s">
        <v>138</v>
      </c>
    </row>
    <row r="43" spans="4:6" ht="12.75">
      <c r="D43" s="1" t="s">
        <v>56</v>
      </c>
      <c r="E43" s="277" t="s">
        <v>58</v>
      </c>
      <c r="F43" s="277"/>
    </row>
    <row r="44" ht="12.75">
      <c r="B44" s="21" t="s">
        <v>153</v>
      </c>
    </row>
    <row r="45" ht="12.75">
      <c r="B45" t="s">
        <v>57</v>
      </c>
    </row>
    <row r="46" ht="12.75">
      <c r="B46" t="s">
        <v>154</v>
      </c>
    </row>
    <row r="47" ht="12.75">
      <c r="B47" t="s">
        <v>152</v>
      </c>
    </row>
    <row r="49" spans="1:2" ht="12.75">
      <c r="A49" t="s">
        <v>59</v>
      </c>
      <c r="B49" t="s">
        <v>60</v>
      </c>
    </row>
    <row r="50" ht="12.75">
      <c r="B50" t="s">
        <v>61</v>
      </c>
    </row>
    <row r="51" ht="12.75">
      <c r="B51" t="s">
        <v>165</v>
      </c>
    </row>
    <row r="53" spans="7:9" ht="12.75">
      <c r="G53" s="150" t="s">
        <v>155</v>
      </c>
      <c r="H53" s="295"/>
      <c r="I53" s="295"/>
    </row>
    <row r="54" spans="7:9" ht="12.75">
      <c r="G54" s="150"/>
      <c r="H54" s="100"/>
      <c r="I54" s="100"/>
    </row>
    <row r="55" spans="7:9" ht="12.75">
      <c r="G55" s="150" t="s">
        <v>156</v>
      </c>
      <c r="H55" s="295"/>
      <c r="I55" s="295"/>
    </row>
    <row r="57" spans="1:10" ht="12.75">
      <c r="A57" s="281" t="s">
        <v>148</v>
      </c>
      <c r="B57" s="278"/>
      <c r="C57" s="278"/>
      <c r="D57" s="278"/>
      <c r="E57" s="278"/>
      <c r="F57" s="278"/>
      <c r="G57" s="278"/>
      <c r="H57" s="278"/>
      <c r="I57" s="278"/>
      <c r="J57" s="278"/>
    </row>
    <row r="59" ht="12.75">
      <c r="B59" s="100" t="s">
        <v>172</v>
      </c>
    </row>
  </sheetData>
  <sheetProtection/>
  <mergeCells count="45">
    <mergeCell ref="A1:J1"/>
    <mergeCell ref="I15:J15"/>
    <mergeCell ref="I16:J16"/>
    <mergeCell ref="G14:H14"/>
    <mergeCell ref="G15:H15"/>
    <mergeCell ref="G16:H16"/>
    <mergeCell ref="C5:D5"/>
    <mergeCell ref="C6:D6"/>
    <mergeCell ref="C7:D7"/>
    <mergeCell ref="A2:J2"/>
    <mergeCell ref="I26:J26"/>
    <mergeCell ref="I27:J27"/>
    <mergeCell ref="I28:J28"/>
    <mergeCell ref="G28:H28"/>
    <mergeCell ref="I13:J13"/>
    <mergeCell ref="G26:H26"/>
    <mergeCell ref="G27:H27"/>
    <mergeCell ref="H53:I53"/>
    <mergeCell ref="C28:D28"/>
    <mergeCell ref="C19:D19"/>
    <mergeCell ref="C24:D24"/>
    <mergeCell ref="C25:D25"/>
    <mergeCell ref="C26:D26"/>
    <mergeCell ref="C27:D27"/>
    <mergeCell ref="G19:H19"/>
    <mergeCell ref="G24:H24"/>
    <mergeCell ref="G25:H25"/>
    <mergeCell ref="H55:I55"/>
    <mergeCell ref="H5:J5"/>
    <mergeCell ref="H6:J6"/>
    <mergeCell ref="H7:J7"/>
    <mergeCell ref="I18:J18"/>
    <mergeCell ref="I19:J19"/>
    <mergeCell ref="I24:J24"/>
    <mergeCell ref="I25:J25"/>
    <mergeCell ref="G13:H13"/>
    <mergeCell ref="I14:J14"/>
    <mergeCell ref="C16:D16"/>
    <mergeCell ref="C17:D17"/>
    <mergeCell ref="C18:D18"/>
    <mergeCell ref="H4:J4"/>
    <mergeCell ref="I17:J17"/>
    <mergeCell ref="C4:D4"/>
    <mergeCell ref="G17:H17"/>
    <mergeCell ref="G18:H18"/>
  </mergeCells>
  <dataValidations count="1">
    <dataValidation type="list" showInputMessage="1" showErrorMessage="1" sqref="H4:J4">
      <formula1>$L$3:$L$10</formula1>
    </dataValidation>
  </dataValidations>
  <printOptions/>
  <pageMargins left="0.15" right="0.15" top="0.25" bottom="0.25" header="0.5" footer="0.5"/>
  <pageSetup horizontalDpi="300" verticalDpi="300" orientation="portrait" scale="89" r:id="rId1"/>
  <headerFooter alignWithMargins="0">
    <oddFooter>&amp;CPage 1 of 4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zoomScalePageLayoutView="0" workbookViewId="0" topLeftCell="A1">
      <selection activeCell="Q25" sqref="Q25"/>
    </sheetView>
  </sheetViews>
  <sheetFormatPr defaultColWidth="9.33203125" defaultRowHeight="12.75"/>
  <cols>
    <col min="1" max="1" width="10.83203125" style="102" bestFit="1" customWidth="1"/>
    <col min="2" max="2" width="10.33203125" style="102" customWidth="1"/>
    <col min="3" max="8" width="10.83203125" style="102" customWidth="1"/>
    <col min="9" max="9" width="9.66015625" style="102" bestFit="1" customWidth="1"/>
    <col min="10" max="10" width="10.5" style="102" customWidth="1"/>
    <col min="11" max="11" width="10" style="102" customWidth="1"/>
    <col min="12" max="12" width="9.33203125" style="102" customWidth="1"/>
    <col min="13" max="13" width="0" style="102" hidden="1" customWidth="1"/>
    <col min="14" max="16384" width="9.33203125" style="102" customWidth="1"/>
  </cols>
  <sheetData>
    <row r="1" spans="1:11" ht="18.75">
      <c r="A1" s="345" t="s">
        <v>13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0" ht="12.75">
      <c r="A2" s="346"/>
      <c r="B2" s="346"/>
      <c r="C2" s="346"/>
      <c r="D2" s="346"/>
      <c r="E2" s="346"/>
      <c r="F2" s="346"/>
      <c r="G2" s="346"/>
      <c r="H2" s="346"/>
      <c r="I2" s="346"/>
      <c r="J2" s="346"/>
    </row>
    <row r="3" spans="2:13" ht="21" customHeight="1">
      <c r="B3" s="104" t="s">
        <v>0</v>
      </c>
      <c r="C3" s="350">
        <f>'Turb Compliance'!$C$5:$D$5</f>
        <v>42430</v>
      </c>
      <c r="D3" s="350"/>
      <c r="E3" s="350"/>
      <c r="H3" s="104" t="s">
        <v>34</v>
      </c>
      <c r="I3" s="352"/>
      <c r="J3" s="352"/>
      <c r="K3" s="352"/>
      <c r="M3" s="100" t="s">
        <v>150</v>
      </c>
    </row>
    <row r="4" spans="2:13" ht="21" customHeight="1">
      <c r="B4" s="104" t="s">
        <v>2</v>
      </c>
      <c r="C4" s="351">
        <f>'Turb Compliance'!$C$6:$D$6</f>
        <v>42430</v>
      </c>
      <c r="D4" s="351"/>
      <c r="E4" s="351"/>
      <c r="H4" s="104" t="s">
        <v>33</v>
      </c>
      <c r="I4" s="353"/>
      <c r="J4" s="353"/>
      <c r="K4" s="353"/>
      <c r="M4" s="100" t="s">
        <v>158</v>
      </c>
    </row>
    <row r="5" spans="2:13" ht="21" customHeight="1">
      <c r="B5" s="104" t="s">
        <v>31</v>
      </c>
      <c r="C5" s="344">
        <f>IF('Turb Compliance'!$C$7:$D$7="","",'Turb Compliance'!$C$7:$D$7)</f>
      </c>
      <c r="D5" s="344"/>
      <c r="E5" s="344"/>
      <c r="H5" s="104" t="s">
        <v>1</v>
      </c>
      <c r="I5" s="344">
        <f>IF('Turb Compliance'!H4="","",'Turb Compliance'!H4)</f>
      </c>
      <c r="J5" s="344"/>
      <c r="K5" s="344"/>
      <c r="M5" s="100" t="s">
        <v>159</v>
      </c>
    </row>
    <row r="6" spans="8:13" ht="21" customHeight="1">
      <c r="H6" s="104" t="s">
        <v>32</v>
      </c>
      <c r="I6" s="353"/>
      <c r="J6" s="353"/>
      <c r="K6" s="353"/>
      <c r="M6" s="100" t="s">
        <v>160</v>
      </c>
    </row>
    <row r="7" spans="1:13" ht="13.5" thickBot="1">
      <c r="A7" s="103"/>
      <c r="G7" s="104"/>
      <c r="H7" s="105"/>
      <c r="I7" s="105"/>
      <c r="J7" s="105"/>
      <c r="M7" s="100" t="s">
        <v>161</v>
      </c>
    </row>
    <row r="8" spans="1:13" ht="14.25" thickBot="1" thickTop="1">
      <c r="A8" s="103"/>
      <c r="B8" s="103"/>
      <c r="C8" s="335" t="s">
        <v>14</v>
      </c>
      <c r="D8" s="336"/>
      <c r="E8" s="336"/>
      <c r="F8" s="336"/>
      <c r="G8" s="336"/>
      <c r="H8" s="337"/>
      <c r="I8" s="105"/>
      <c r="J8" s="105"/>
      <c r="M8" s="100" t="s">
        <v>162</v>
      </c>
    </row>
    <row r="9" spans="1:13" s="110" customFormat="1" ht="14.25" customHeight="1" thickTop="1">
      <c r="A9" s="106"/>
      <c r="B9" s="107" t="s">
        <v>24</v>
      </c>
      <c r="C9" s="108" t="s">
        <v>140</v>
      </c>
      <c r="D9" s="108" t="s">
        <v>141</v>
      </c>
      <c r="E9" s="108" t="s">
        <v>142</v>
      </c>
      <c r="F9" s="108" t="s">
        <v>143</v>
      </c>
      <c r="G9" s="108" t="s">
        <v>144</v>
      </c>
      <c r="H9" s="108" t="s">
        <v>145</v>
      </c>
      <c r="I9" s="107" t="s">
        <v>28</v>
      </c>
      <c r="J9" s="107" t="s">
        <v>29</v>
      </c>
      <c r="K9" s="109" t="s">
        <v>29</v>
      </c>
      <c r="M9" s="100" t="s">
        <v>163</v>
      </c>
    </row>
    <row r="10" spans="1:13" s="110" customFormat="1" ht="14.25" customHeight="1">
      <c r="A10" s="111" t="s">
        <v>3</v>
      </c>
      <c r="B10" s="112" t="s">
        <v>25</v>
      </c>
      <c r="C10" s="112" t="s">
        <v>139</v>
      </c>
      <c r="D10" s="112" t="s">
        <v>139</v>
      </c>
      <c r="E10" s="112" t="s">
        <v>139</v>
      </c>
      <c r="F10" s="112" t="s">
        <v>139</v>
      </c>
      <c r="G10" s="112" t="s">
        <v>139</v>
      </c>
      <c r="H10" s="112" t="s">
        <v>139</v>
      </c>
      <c r="I10" s="112" t="s">
        <v>4</v>
      </c>
      <c r="J10" s="112" t="s">
        <v>30</v>
      </c>
      <c r="K10" s="113" t="s">
        <v>9</v>
      </c>
      <c r="M10" s="100" t="s">
        <v>164</v>
      </c>
    </row>
    <row r="11" spans="1:11" s="110" customFormat="1" ht="14.25" customHeight="1" thickBot="1">
      <c r="A11" s="114"/>
      <c r="B11" s="115" t="s">
        <v>26</v>
      </c>
      <c r="C11" s="115" t="s">
        <v>27</v>
      </c>
      <c r="D11" s="115" t="s">
        <v>27</v>
      </c>
      <c r="E11" s="115" t="s">
        <v>27</v>
      </c>
      <c r="F11" s="115" t="s">
        <v>27</v>
      </c>
      <c r="G11" s="115" t="s">
        <v>27</v>
      </c>
      <c r="H11" s="115" t="s">
        <v>27</v>
      </c>
      <c r="I11" s="115" t="s">
        <v>11</v>
      </c>
      <c r="J11" s="115" t="s">
        <v>62</v>
      </c>
      <c r="K11" s="116" t="s">
        <v>30</v>
      </c>
    </row>
    <row r="12" spans="1:11" ht="13.5" thickTop="1">
      <c r="A12" s="269">
        <f>'Turb Compliance'!C4</f>
        <v>42430</v>
      </c>
      <c r="B12" s="117">
        <v>24</v>
      </c>
      <c r="C12" s="118"/>
      <c r="D12" s="118"/>
      <c r="E12" s="118"/>
      <c r="F12" s="118"/>
      <c r="G12" s="118"/>
      <c r="H12" s="118"/>
      <c r="I12" s="258">
        <f aca="true" t="shared" si="0" ref="I12:I42">MAX(C12:H12)</f>
        <v>0</v>
      </c>
      <c r="J12" s="270">
        <f>COUNTIF(C12:H12,"&lt;.3")</f>
        <v>0</v>
      </c>
      <c r="K12" s="270">
        <f>COUNTIF(C12:H12,"&gt;0")</f>
        <v>0</v>
      </c>
    </row>
    <row r="13" spans="1:11" ht="12.75">
      <c r="A13" s="269">
        <f>A12+1</f>
        <v>42431</v>
      </c>
      <c r="B13" s="119">
        <v>24</v>
      </c>
      <c r="C13" s="120"/>
      <c r="D13" s="120"/>
      <c r="E13" s="120"/>
      <c r="F13" s="120"/>
      <c r="G13" s="120"/>
      <c r="H13" s="120"/>
      <c r="I13" s="259">
        <f t="shared" si="0"/>
        <v>0</v>
      </c>
      <c r="J13" s="270">
        <f aca="true" t="shared" si="1" ref="J13:J42">COUNTIF(C13:H13,"&lt;.3")</f>
        <v>0</v>
      </c>
      <c r="K13" s="270">
        <f>COUNTIF(C13:H13,"&gt;0")</f>
        <v>0</v>
      </c>
    </row>
    <row r="14" spans="1:14" ht="12.75">
      <c r="A14" s="269">
        <f aca="true" t="shared" si="2" ref="A14:A41">A13+1</f>
        <v>42432</v>
      </c>
      <c r="B14" s="119">
        <v>24</v>
      </c>
      <c r="C14" s="120"/>
      <c r="D14" s="120"/>
      <c r="E14" s="120"/>
      <c r="F14" s="120"/>
      <c r="G14" s="120"/>
      <c r="H14" s="120"/>
      <c r="I14" s="259">
        <f t="shared" si="0"/>
        <v>0</v>
      </c>
      <c r="J14" s="270">
        <f t="shared" si="1"/>
        <v>0</v>
      </c>
      <c r="K14" s="270">
        <f>COUNTIF(C14:H14,"&gt;0")</f>
        <v>0</v>
      </c>
      <c r="N14" s="110"/>
    </row>
    <row r="15" spans="1:14" ht="12.75">
      <c r="A15" s="269">
        <f t="shared" si="2"/>
        <v>42433</v>
      </c>
      <c r="B15" s="119">
        <v>24</v>
      </c>
      <c r="C15" s="120"/>
      <c r="D15" s="120"/>
      <c r="E15" s="120"/>
      <c r="F15" s="120"/>
      <c r="G15" s="120"/>
      <c r="H15" s="120"/>
      <c r="I15" s="259">
        <f t="shared" si="0"/>
        <v>0</v>
      </c>
      <c r="J15" s="270">
        <f t="shared" si="1"/>
        <v>0</v>
      </c>
      <c r="K15" s="270">
        <f>COUNTIF(C15:H15,"&gt;0")</f>
        <v>0</v>
      </c>
      <c r="N15" s="110"/>
    </row>
    <row r="16" spans="1:14" ht="12.75">
      <c r="A16" s="269">
        <f t="shared" si="2"/>
        <v>42434</v>
      </c>
      <c r="B16" s="119">
        <v>24</v>
      </c>
      <c r="C16" s="120"/>
      <c r="D16" s="120"/>
      <c r="E16" s="120"/>
      <c r="F16" s="120"/>
      <c r="G16" s="120"/>
      <c r="H16" s="120"/>
      <c r="I16" s="259">
        <f t="shared" si="0"/>
        <v>0</v>
      </c>
      <c r="J16" s="270">
        <f t="shared" si="1"/>
        <v>0</v>
      </c>
      <c r="K16" s="270">
        <f>COUNTIF(C16:H16,"&gt;0")</f>
        <v>0</v>
      </c>
      <c r="N16" s="110"/>
    </row>
    <row r="17" spans="1:14" ht="12.75">
      <c r="A17" s="269">
        <f t="shared" si="2"/>
        <v>42435</v>
      </c>
      <c r="B17" s="119">
        <v>24</v>
      </c>
      <c r="C17" s="120"/>
      <c r="D17" s="120"/>
      <c r="E17" s="120"/>
      <c r="F17" s="120"/>
      <c r="G17" s="120"/>
      <c r="H17" s="120"/>
      <c r="I17" s="259">
        <f t="shared" si="0"/>
        <v>0</v>
      </c>
      <c r="J17" s="270">
        <f t="shared" si="1"/>
        <v>0</v>
      </c>
      <c r="K17" s="270">
        <f aca="true" t="shared" si="3" ref="K17:K42">COUNTIF(C17:H17,"&gt;0")</f>
        <v>0</v>
      </c>
      <c r="N17" s="110"/>
    </row>
    <row r="18" spans="1:14" ht="12.75">
      <c r="A18" s="269">
        <f t="shared" si="2"/>
        <v>42436</v>
      </c>
      <c r="B18" s="119">
        <v>24</v>
      </c>
      <c r="C18" s="120"/>
      <c r="D18" s="120"/>
      <c r="E18" s="120"/>
      <c r="F18" s="120"/>
      <c r="G18" s="120"/>
      <c r="H18" s="120"/>
      <c r="I18" s="259">
        <f t="shared" si="0"/>
        <v>0</v>
      </c>
      <c r="J18" s="270">
        <f t="shared" si="1"/>
        <v>0</v>
      </c>
      <c r="K18" s="270">
        <f t="shared" si="3"/>
        <v>0</v>
      </c>
      <c r="N18" s="110"/>
    </row>
    <row r="19" spans="1:14" ht="12.75">
      <c r="A19" s="269">
        <f t="shared" si="2"/>
        <v>42437</v>
      </c>
      <c r="B19" s="119">
        <v>24</v>
      </c>
      <c r="C19" s="120"/>
      <c r="D19" s="120"/>
      <c r="E19" s="120"/>
      <c r="F19" s="120"/>
      <c r="G19" s="120"/>
      <c r="H19" s="120"/>
      <c r="I19" s="259">
        <f t="shared" si="0"/>
        <v>0</v>
      </c>
      <c r="J19" s="270">
        <f t="shared" si="1"/>
        <v>0</v>
      </c>
      <c r="K19" s="270">
        <f t="shared" si="3"/>
        <v>0</v>
      </c>
      <c r="N19" s="110"/>
    </row>
    <row r="20" spans="1:20" ht="12.75">
      <c r="A20" s="269">
        <f t="shared" si="2"/>
        <v>42438</v>
      </c>
      <c r="B20" s="119">
        <v>24</v>
      </c>
      <c r="C20" s="120"/>
      <c r="D20" s="120"/>
      <c r="E20" s="120"/>
      <c r="F20" s="120"/>
      <c r="G20" s="120"/>
      <c r="H20" s="120"/>
      <c r="I20" s="259">
        <f t="shared" si="0"/>
        <v>0</v>
      </c>
      <c r="J20" s="270">
        <f t="shared" si="1"/>
        <v>0</v>
      </c>
      <c r="K20" s="270">
        <f t="shared" si="3"/>
        <v>0</v>
      </c>
      <c r="R20" s="105"/>
      <c r="S20" s="105"/>
      <c r="T20" s="105"/>
    </row>
    <row r="21" spans="1:20" ht="12.75" customHeight="1">
      <c r="A21" s="269">
        <f t="shared" si="2"/>
        <v>42439</v>
      </c>
      <c r="B21" s="119">
        <v>24</v>
      </c>
      <c r="C21" s="120"/>
      <c r="D21" s="120"/>
      <c r="E21" s="120"/>
      <c r="F21" s="120"/>
      <c r="G21" s="120"/>
      <c r="H21" s="120"/>
      <c r="I21" s="259">
        <f t="shared" si="0"/>
        <v>0</v>
      </c>
      <c r="J21" s="270">
        <f t="shared" si="1"/>
        <v>0</v>
      </c>
      <c r="K21" s="270">
        <f t="shared" si="3"/>
        <v>0</v>
      </c>
      <c r="R21" s="354"/>
      <c r="S21" s="354"/>
      <c r="T21" s="354"/>
    </row>
    <row r="22" spans="1:20" ht="12.75">
      <c r="A22" s="269">
        <f t="shared" si="2"/>
        <v>42440</v>
      </c>
      <c r="B22" s="119">
        <v>24</v>
      </c>
      <c r="C22" s="120"/>
      <c r="D22" s="120"/>
      <c r="E22" s="120"/>
      <c r="F22" s="120"/>
      <c r="G22" s="120"/>
      <c r="H22" s="120"/>
      <c r="I22" s="259">
        <f t="shared" si="0"/>
        <v>0</v>
      </c>
      <c r="J22" s="270">
        <f t="shared" si="1"/>
        <v>0</v>
      </c>
      <c r="K22" s="270">
        <f t="shared" si="3"/>
        <v>0</v>
      </c>
      <c r="R22" s="105"/>
      <c r="S22" s="105"/>
      <c r="T22" s="105"/>
    </row>
    <row r="23" spans="1:11" ht="12.75">
      <c r="A23" s="269">
        <f t="shared" si="2"/>
        <v>42441</v>
      </c>
      <c r="B23" s="119">
        <v>24</v>
      </c>
      <c r="C23" s="120"/>
      <c r="D23" s="120"/>
      <c r="E23" s="120"/>
      <c r="F23" s="120"/>
      <c r="G23" s="120"/>
      <c r="H23" s="120"/>
      <c r="I23" s="259">
        <f t="shared" si="0"/>
        <v>0</v>
      </c>
      <c r="J23" s="270">
        <f t="shared" si="1"/>
        <v>0</v>
      </c>
      <c r="K23" s="270">
        <f t="shared" si="3"/>
        <v>0</v>
      </c>
    </row>
    <row r="24" spans="1:11" ht="12.75">
      <c r="A24" s="269">
        <f t="shared" si="2"/>
        <v>42442</v>
      </c>
      <c r="B24" s="119">
        <v>24</v>
      </c>
      <c r="C24" s="120"/>
      <c r="D24" s="120"/>
      <c r="E24" s="120"/>
      <c r="F24" s="120"/>
      <c r="G24" s="120"/>
      <c r="H24" s="120"/>
      <c r="I24" s="259">
        <f t="shared" si="0"/>
        <v>0</v>
      </c>
      <c r="J24" s="270">
        <f t="shared" si="1"/>
        <v>0</v>
      </c>
      <c r="K24" s="270">
        <f t="shared" si="3"/>
        <v>0</v>
      </c>
    </row>
    <row r="25" spans="1:11" ht="12.75">
      <c r="A25" s="269">
        <f t="shared" si="2"/>
        <v>42443</v>
      </c>
      <c r="B25" s="119">
        <v>24</v>
      </c>
      <c r="C25" s="120"/>
      <c r="D25" s="120"/>
      <c r="E25" s="120"/>
      <c r="F25" s="120"/>
      <c r="G25" s="120"/>
      <c r="H25" s="120"/>
      <c r="I25" s="259">
        <f t="shared" si="0"/>
        <v>0</v>
      </c>
      <c r="J25" s="270">
        <f t="shared" si="1"/>
        <v>0</v>
      </c>
      <c r="K25" s="270">
        <f t="shared" si="3"/>
        <v>0</v>
      </c>
    </row>
    <row r="26" spans="1:11" ht="12.75">
      <c r="A26" s="269">
        <f t="shared" si="2"/>
        <v>42444</v>
      </c>
      <c r="B26" s="119">
        <v>24</v>
      </c>
      <c r="C26" s="120"/>
      <c r="D26" s="120"/>
      <c r="E26" s="120"/>
      <c r="F26" s="120"/>
      <c r="G26" s="120"/>
      <c r="H26" s="120"/>
      <c r="I26" s="259">
        <f t="shared" si="0"/>
        <v>0</v>
      </c>
      <c r="J26" s="270">
        <f t="shared" si="1"/>
        <v>0</v>
      </c>
      <c r="K26" s="270">
        <f t="shared" si="3"/>
        <v>0</v>
      </c>
    </row>
    <row r="27" spans="1:11" ht="12.75">
      <c r="A27" s="269">
        <f t="shared" si="2"/>
        <v>42445</v>
      </c>
      <c r="B27" s="119">
        <v>24</v>
      </c>
      <c r="C27" s="120"/>
      <c r="D27" s="120"/>
      <c r="E27" s="120"/>
      <c r="F27" s="120"/>
      <c r="G27" s="120"/>
      <c r="H27" s="120"/>
      <c r="I27" s="259">
        <f t="shared" si="0"/>
        <v>0</v>
      </c>
      <c r="J27" s="270">
        <f t="shared" si="1"/>
        <v>0</v>
      </c>
      <c r="K27" s="270">
        <f t="shared" si="3"/>
        <v>0</v>
      </c>
    </row>
    <row r="28" spans="1:11" ht="12.75">
      <c r="A28" s="269">
        <f t="shared" si="2"/>
        <v>42446</v>
      </c>
      <c r="B28" s="119">
        <v>24</v>
      </c>
      <c r="C28" s="120"/>
      <c r="D28" s="120"/>
      <c r="E28" s="120"/>
      <c r="F28" s="120"/>
      <c r="G28" s="120"/>
      <c r="H28" s="120"/>
      <c r="I28" s="259">
        <f t="shared" si="0"/>
        <v>0</v>
      </c>
      <c r="J28" s="270">
        <f t="shared" si="1"/>
        <v>0</v>
      </c>
      <c r="K28" s="270">
        <f t="shared" si="3"/>
        <v>0</v>
      </c>
    </row>
    <row r="29" spans="1:11" ht="12.75">
      <c r="A29" s="269">
        <f t="shared" si="2"/>
        <v>42447</v>
      </c>
      <c r="B29" s="119">
        <v>24</v>
      </c>
      <c r="C29" s="120"/>
      <c r="D29" s="120"/>
      <c r="E29" s="120"/>
      <c r="F29" s="120"/>
      <c r="G29" s="120"/>
      <c r="H29" s="120"/>
      <c r="I29" s="259">
        <f t="shared" si="0"/>
        <v>0</v>
      </c>
      <c r="J29" s="270">
        <f t="shared" si="1"/>
        <v>0</v>
      </c>
      <c r="K29" s="270">
        <f t="shared" si="3"/>
        <v>0</v>
      </c>
    </row>
    <row r="30" spans="1:11" ht="12.75">
      <c r="A30" s="269">
        <f t="shared" si="2"/>
        <v>42448</v>
      </c>
      <c r="B30" s="119">
        <v>24</v>
      </c>
      <c r="C30" s="120"/>
      <c r="D30" s="120"/>
      <c r="E30" s="120"/>
      <c r="F30" s="120"/>
      <c r="G30" s="120"/>
      <c r="H30" s="120"/>
      <c r="I30" s="259">
        <f t="shared" si="0"/>
        <v>0</v>
      </c>
      <c r="J30" s="270">
        <f t="shared" si="1"/>
        <v>0</v>
      </c>
      <c r="K30" s="270">
        <f t="shared" si="3"/>
        <v>0</v>
      </c>
    </row>
    <row r="31" spans="1:11" ht="12.75">
      <c r="A31" s="269">
        <f t="shared" si="2"/>
        <v>42449</v>
      </c>
      <c r="B31" s="119">
        <v>24</v>
      </c>
      <c r="C31" s="120"/>
      <c r="D31" s="120"/>
      <c r="E31" s="120"/>
      <c r="F31" s="120"/>
      <c r="G31" s="120"/>
      <c r="H31" s="120"/>
      <c r="I31" s="259">
        <f t="shared" si="0"/>
        <v>0</v>
      </c>
      <c r="J31" s="270">
        <f t="shared" si="1"/>
        <v>0</v>
      </c>
      <c r="K31" s="270">
        <f t="shared" si="3"/>
        <v>0</v>
      </c>
    </row>
    <row r="32" spans="1:11" ht="12.75">
      <c r="A32" s="269">
        <f t="shared" si="2"/>
        <v>42450</v>
      </c>
      <c r="B32" s="119">
        <v>24</v>
      </c>
      <c r="C32" s="120"/>
      <c r="D32" s="120"/>
      <c r="E32" s="120"/>
      <c r="F32" s="120"/>
      <c r="G32" s="120"/>
      <c r="H32" s="120"/>
      <c r="I32" s="259">
        <f t="shared" si="0"/>
        <v>0</v>
      </c>
      <c r="J32" s="270">
        <f t="shared" si="1"/>
        <v>0</v>
      </c>
      <c r="K32" s="270">
        <f t="shared" si="3"/>
        <v>0</v>
      </c>
    </row>
    <row r="33" spans="1:11" ht="12.75">
      <c r="A33" s="269">
        <f t="shared" si="2"/>
        <v>42451</v>
      </c>
      <c r="B33" s="119">
        <v>24</v>
      </c>
      <c r="C33" s="120"/>
      <c r="D33" s="120"/>
      <c r="E33" s="120"/>
      <c r="F33" s="120"/>
      <c r="G33" s="120"/>
      <c r="H33" s="120"/>
      <c r="I33" s="259">
        <f t="shared" si="0"/>
        <v>0</v>
      </c>
      <c r="J33" s="270">
        <f t="shared" si="1"/>
        <v>0</v>
      </c>
      <c r="K33" s="270">
        <f t="shared" si="3"/>
        <v>0</v>
      </c>
    </row>
    <row r="34" spans="1:11" ht="12.75">
      <c r="A34" s="269">
        <f t="shared" si="2"/>
        <v>42452</v>
      </c>
      <c r="B34" s="119">
        <v>24</v>
      </c>
      <c r="C34" s="120"/>
      <c r="D34" s="120"/>
      <c r="E34" s="120"/>
      <c r="F34" s="120"/>
      <c r="G34" s="120"/>
      <c r="H34" s="120"/>
      <c r="I34" s="259">
        <f t="shared" si="0"/>
        <v>0</v>
      </c>
      <c r="J34" s="270">
        <f t="shared" si="1"/>
        <v>0</v>
      </c>
      <c r="K34" s="270">
        <f t="shared" si="3"/>
        <v>0</v>
      </c>
    </row>
    <row r="35" spans="1:11" ht="12.75">
      <c r="A35" s="269">
        <f t="shared" si="2"/>
        <v>42453</v>
      </c>
      <c r="B35" s="119">
        <v>24</v>
      </c>
      <c r="C35" s="120"/>
      <c r="D35" s="120"/>
      <c r="E35" s="120"/>
      <c r="F35" s="120"/>
      <c r="G35" s="120"/>
      <c r="H35" s="120"/>
      <c r="I35" s="259">
        <f t="shared" si="0"/>
        <v>0</v>
      </c>
      <c r="J35" s="270">
        <f t="shared" si="1"/>
        <v>0</v>
      </c>
      <c r="K35" s="270">
        <f t="shared" si="3"/>
        <v>0</v>
      </c>
    </row>
    <row r="36" spans="1:11" ht="12.75">
      <c r="A36" s="269">
        <f t="shared" si="2"/>
        <v>42454</v>
      </c>
      <c r="B36" s="119">
        <v>24</v>
      </c>
      <c r="C36" s="120"/>
      <c r="D36" s="120"/>
      <c r="E36" s="120"/>
      <c r="F36" s="120"/>
      <c r="G36" s="120"/>
      <c r="H36" s="120"/>
      <c r="I36" s="259">
        <f t="shared" si="0"/>
        <v>0</v>
      </c>
      <c r="J36" s="270">
        <f t="shared" si="1"/>
        <v>0</v>
      </c>
      <c r="K36" s="270">
        <f t="shared" si="3"/>
        <v>0</v>
      </c>
    </row>
    <row r="37" spans="1:11" ht="12.75">
      <c r="A37" s="269">
        <f t="shared" si="2"/>
        <v>42455</v>
      </c>
      <c r="B37" s="119">
        <v>24</v>
      </c>
      <c r="C37" s="120"/>
      <c r="D37" s="120"/>
      <c r="E37" s="120"/>
      <c r="F37" s="120"/>
      <c r="G37" s="120"/>
      <c r="H37" s="120"/>
      <c r="I37" s="259">
        <f t="shared" si="0"/>
        <v>0</v>
      </c>
      <c r="J37" s="270">
        <f t="shared" si="1"/>
        <v>0</v>
      </c>
      <c r="K37" s="270">
        <f t="shared" si="3"/>
        <v>0</v>
      </c>
    </row>
    <row r="38" spans="1:11" ht="12.75">
      <c r="A38" s="269">
        <f t="shared" si="2"/>
        <v>42456</v>
      </c>
      <c r="B38" s="119">
        <v>24</v>
      </c>
      <c r="C38" s="120"/>
      <c r="D38" s="120"/>
      <c r="E38" s="120"/>
      <c r="F38" s="120"/>
      <c r="G38" s="120"/>
      <c r="H38" s="120"/>
      <c r="I38" s="259">
        <f t="shared" si="0"/>
        <v>0</v>
      </c>
      <c r="J38" s="270">
        <f t="shared" si="1"/>
        <v>0</v>
      </c>
      <c r="K38" s="270">
        <f t="shared" si="3"/>
        <v>0</v>
      </c>
    </row>
    <row r="39" spans="1:11" ht="12.75">
      <c r="A39" s="269">
        <f t="shared" si="2"/>
        <v>42457</v>
      </c>
      <c r="B39" s="119">
        <v>24</v>
      </c>
      <c r="C39" s="120"/>
      <c r="D39" s="120"/>
      <c r="E39" s="120"/>
      <c r="F39" s="120"/>
      <c r="G39" s="120"/>
      <c r="H39" s="120"/>
      <c r="I39" s="259">
        <f t="shared" si="0"/>
        <v>0</v>
      </c>
      <c r="J39" s="270">
        <f t="shared" si="1"/>
        <v>0</v>
      </c>
      <c r="K39" s="270">
        <f t="shared" si="3"/>
        <v>0</v>
      </c>
    </row>
    <row r="40" spans="1:11" ht="12.75">
      <c r="A40" s="269">
        <f t="shared" si="2"/>
        <v>42458</v>
      </c>
      <c r="B40" s="119">
        <v>24</v>
      </c>
      <c r="C40" s="120"/>
      <c r="D40" s="120"/>
      <c r="E40" s="120"/>
      <c r="F40" s="120"/>
      <c r="G40" s="120"/>
      <c r="H40" s="120"/>
      <c r="I40" s="259">
        <f t="shared" si="0"/>
        <v>0</v>
      </c>
      <c r="J40" s="270">
        <f t="shared" si="1"/>
        <v>0</v>
      </c>
      <c r="K40" s="270">
        <f t="shared" si="3"/>
        <v>0</v>
      </c>
    </row>
    <row r="41" spans="1:11" ht="12.75">
      <c r="A41" s="269">
        <f t="shared" si="2"/>
        <v>42459</v>
      </c>
      <c r="B41" s="119">
        <v>24</v>
      </c>
      <c r="C41" s="120"/>
      <c r="D41" s="120"/>
      <c r="E41" s="120"/>
      <c r="F41" s="120"/>
      <c r="G41" s="120"/>
      <c r="H41" s="120"/>
      <c r="I41" s="259">
        <f t="shared" si="0"/>
        <v>0</v>
      </c>
      <c r="J41" s="270">
        <f t="shared" si="1"/>
        <v>0</v>
      </c>
      <c r="K41" s="270">
        <f t="shared" si="3"/>
        <v>0</v>
      </c>
    </row>
    <row r="42" spans="1:11" ht="13.5" thickBot="1">
      <c r="A42" s="268">
        <f>A41+1</f>
        <v>42460</v>
      </c>
      <c r="B42" s="119">
        <v>24</v>
      </c>
      <c r="C42" s="122"/>
      <c r="D42" s="122"/>
      <c r="E42" s="122"/>
      <c r="F42" s="122"/>
      <c r="G42" s="122"/>
      <c r="H42" s="122"/>
      <c r="I42" s="260">
        <f t="shared" si="0"/>
        <v>0</v>
      </c>
      <c r="J42" s="270">
        <f t="shared" si="1"/>
        <v>0</v>
      </c>
      <c r="K42" s="270">
        <f t="shared" si="3"/>
        <v>0</v>
      </c>
    </row>
    <row r="43" spans="8:11" ht="13.5" thickTop="1">
      <c r="H43" s="123" t="s">
        <v>12</v>
      </c>
      <c r="I43" s="338">
        <f>SUM(K12:K42)</f>
        <v>0</v>
      </c>
      <c r="J43" s="339"/>
      <c r="K43" s="340"/>
    </row>
    <row r="44" spans="8:11" ht="12.75">
      <c r="H44" s="123" t="s">
        <v>16</v>
      </c>
      <c r="I44" s="341">
        <f>SUM(J12:J42)</f>
        <v>0</v>
      </c>
      <c r="J44" s="342"/>
      <c r="K44" s="343"/>
    </row>
    <row r="45" spans="8:11" ht="13.5" thickBot="1">
      <c r="H45" s="123" t="s">
        <v>15</v>
      </c>
      <c r="I45" s="347" t="e">
        <f>I44/I43</f>
        <v>#DIV/0!</v>
      </c>
      <c r="J45" s="348"/>
      <c r="K45" s="349"/>
    </row>
    <row r="46" ht="14.25" thickBot="1" thickTop="1"/>
    <row r="47" spans="10:11" ht="13.5" thickBot="1">
      <c r="J47" s="123" t="s">
        <v>157</v>
      </c>
      <c r="K47" s="151"/>
    </row>
  </sheetData>
  <sheetProtection/>
  <mergeCells count="14">
    <mergeCell ref="R21:T21"/>
    <mergeCell ref="I45:K45"/>
    <mergeCell ref="C3:E3"/>
    <mergeCell ref="C4:E4"/>
    <mergeCell ref="I3:K3"/>
    <mergeCell ref="I4:K4"/>
    <mergeCell ref="I6:K6"/>
    <mergeCell ref="C5:E5"/>
    <mergeCell ref="C8:H8"/>
    <mergeCell ref="I43:K43"/>
    <mergeCell ref="I44:K44"/>
    <mergeCell ref="I5:K5"/>
    <mergeCell ref="A1:K1"/>
    <mergeCell ref="A2:J2"/>
  </mergeCells>
  <dataValidations count="2">
    <dataValidation type="decimal" operator="greaterThan" allowBlank="1" showInputMessage="1" showErrorMessage="1" errorTitle="Invalid Data Entry" error="Value must be &gt;0 or cell must be blank" sqref="C12:H42">
      <formula1>0</formula1>
    </dataValidation>
    <dataValidation type="list" allowBlank="1" showInputMessage="1" showErrorMessage="1" sqref="K47">
      <formula1>"Y,N"</formula1>
    </dataValidation>
  </dataValidations>
  <printOptions/>
  <pageMargins left="0.15" right="0.15" top="1" bottom="1" header="0.5" footer="0.5"/>
  <pageSetup horizontalDpi="300" verticalDpi="300" orientation="portrait" scale="90" r:id="rId1"/>
  <headerFooter alignWithMargins="0">
    <oddFooter>&amp;CPage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PageLayoutView="0" workbookViewId="0" topLeftCell="A1">
      <selection activeCell="H5" sqref="H5"/>
    </sheetView>
  </sheetViews>
  <sheetFormatPr defaultColWidth="9.33203125" defaultRowHeight="12.75"/>
  <cols>
    <col min="1" max="1" width="11.33203125" style="102" customWidth="1"/>
    <col min="2" max="2" width="13.33203125" style="102" customWidth="1"/>
    <col min="3" max="3" width="14" style="102" customWidth="1"/>
    <col min="4" max="7" width="13.33203125" style="102" customWidth="1"/>
    <col min="8" max="8" width="9.33203125" style="102" customWidth="1"/>
    <col min="9" max="9" width="0" style="102" hidden="1" customWidth="1"/>
    <col min="10" max="16384" width="9.33203125" style="102" customWidth="1"/>
  </cols>
  <sheetData>
    <row r="1" spans="1:8" ht="18.75">
      <c r="A1" s="355" t="s">
        <v>67</v>
      </c>
      <c r="B1" s="355"/>
      <c r="C1" s="355"/>
      <c r="D1" s="355"/>
      <c r="E1" s="355"/>
      <c r="F1" s="355"/>
      <c r="G1" s="355"/>
      <c r="H1" s="101"/>
    </row>
    <row r="2" spans="1:10" ht="12.75">
      <c r="A2" s="174"/>
      <c r="B2" s="174"/>
      <c r="C2" s="174"/>
      <c r="D2" s="174"/>
      <c r="E2" s="174"/>
      <c r="F2" s="174"/>
      <c r="G2" s="174"/>
      <c r="H2" s="173"/>
      <c r="I2" s="173"/>
      <c r="J2" s="173"/>
    </row>
    <row r="3" spans="1:9" ht="21" customHeight="1">
      <c r="A3" s="175"/>
      <c r="B3" s="176" t="s">
        <v>0</v>
      </c>
      <c r="C3" s="252">
        <f>'Turb Compliance'!C5:D5</f>
        <v>42430</v>
      </c>
      <c r="D3" s="177"/>
      <c r="E3" s="176" t="s">
        <v>34</v>
      </c>
      <c r="F3" s="357"/>
      <c r="G3" s="357"/>
      <c r="I3" s="100" t="s">
        <v>150</v>
      </c>
    </row>
    <row r="4" spans="1:9" ht="21" customHeight="1">
      <c r="A4" s="175"/>
      <c r="B4" s="176" t="s">
        <v>2</v>
      </c>
      <c r="C4" s="253">
        <f>'Turb Compliance'!C6:D6</f>
        <v>42430</v>
      </c>
      <c r="D4" s="177"/>
      <c r="E4" s="176" t="s">
        <v>33</v>
      </c>
      <c r="F4" s="356"/>
      <c r="G4" s="356"/>
      <c r="I4" s="100" t="s">
        <v>158</v>
      </c>
    </row>
    <row r="5" spans="1:9" ht="21" customHeight="1">
      <c r="A5" s="175"/>
      <c r="B5" s="176" t="s">
        <v>31</v>
      </c>
      <c r="C5" s="254">
        <f>IF('Turb Compliance'!$C$7:$D$7="","",'Turb Compliance'!$C$7:$D$7)</f>
      </c>
      <c r="D5" s="177"/>
      <c r="E5" s="176" t="s">
        <v>1</v>
      </c>
      <c r="F5" s="358">
        <f>IF('Turb Compliance'!H4="","",'Turb Compliance'!H4)</f>
      </c>
      <c r="G5" s="359"/>
      <c r="H5" s="125"/>
      <c r="I5" s="100" t="s">
        <v>159</v>
      </c>
    </row>
    <row r="6" spans="1:9" ht="21" customHeight="1">
      <c r="A6" s="175"/>
      <c r="B6" s="175"/>
      <c r="C6" s="175"/>
      <c r="D6" s="177"/>
      <c r="E6" s="176" t="s">
        <v>32</v>
      </c>
      <c r="F6" s="356"/>
      <c r="G6" s="356"/>
      <c r="I6" s="100" t="s">
        <v>160</v>
      </c>
    </row>
    <row r="7" spans="1:9" ht="12.75">
      <c r="A7" s="175"/>
      <c r="B7" s="175"/>
      <c r="C7" s="175"/>
      <c r="D7" s="178"/>
      <c r="E7" s="178"/>
      <c r="F7" s="175"/>
      <c r="G7" s="175"/>
      <c r="I7" s="100" t="s">
        <v>161</v>
      </c>
    </row>
    <row r="8" spans="1:9" ht="12.75">
      <c r="A8" s="175"/>
      <c r="B8" s="175"/>
      <c r="C8" s="175"/>
      <c r="D8" s="175"/>
      <c r="E8" s="175"/>
      <c r="F8" s="175"/>
      <c r="G8" s="175"/>
      <c r="I8" s="100" t="s">
        <v>162</v>
      </c>
    </row>
    <row r="9" spans="1:9" ht="13.5" thickBot="1">
      <c r="A9" s="175"/>
      <c r="B9" s="175"/>
      <c r="C9" s="175"/>
      <c r="D9" s="175"/>
      <c r="E9" s="175"/>
      <c r="F9" s="175"/>
      <c r="G9" s="175"/>
      <c r="I9" s="100" t="s">
        <v>163</v>
      </c>
    </row>
    <row r="10" spans="1:9" ht="13.5" thickTop="1">
      <c r="A10" s="179"/>
      <c r="B10" s="180"/>
      <c r="C10" s="181" t="s">
        <v>146</v>
      </c>
      <c r="D10" s="182"/>
      <c r="E10" s="180"/>
      <c r="F10" s="183" t="s">
        <v>63</v>
      </c>
      <c r="G10" s="184"/>
      <c r="I10" s="100" t="s">
        <v>164</v>
      </c>
    </row>
    <row r="11" spans="1:7" ht="12.75">
      <c r="A11" s="185" t="s">
        <v>3</v>
      </c>
      <c r="B11" s="186" t="s">
        <v>64</v>
      </c>
      <c r="C11" s="187" t="s">
        <v>149</v>
      </c>
      <c r="D11" s="188"/>
      <c r="E11" s="186" t="s">
        <v>64</v>
      </c>
      <c r="F11" s="187" t="s">
        <v>149</v>
      </c>
      <c r="G11" s="189"/>
    </row>
    <row r="12" spans="1:7" ht="13.5" thickBot="1">
      <c r="A12" s="190"/>
      <c r="B12" s="191" t="s">
        <v>66</v>
      </c>
      <c r="C12" s="192" t="s">
        <v>11</v>
      </c>
      <c r="D12" s="192" t="s">
        <v>65</v>
      </c>
      <c r="E12" s="191" t="s">
        <v>66</v>
      </c>
      <c r="F12" s="192" t="s">
        <v>11</v>
      </c>
      <c r="G12" s="193" t="s">
        <v>65</v>
      </c>
    </row>
    <row r="13" spans="1:7" ht="13.5" thickTop="1">
      <c r="A13" s="266">
        <f>'Turb Compliance'!C4</f>
        <v>42430</v>
      </c>
      <c r="B13" s="126"/>
      <c r="C13" s="126"/>
      <c r="D13" s="126"/>
      <c r="E13" s="117"/>
      <c r="F13" s="255">
        <f>'Turb Data'!I12</f>
        <v>0</v>
      </c>
      <c r="G13" s="127"/>
    </row>
    <row r="14" spans="1:7" ht="12.75">
      <c r="A14" s="267">
        <f>A13+1</f>
        <v>42431</v>
      </c>
      <c r="B14" s="128"/>
      <c r="C14" s="128"/>
      <c r="D14" s="128"/>
      <c r="E14" s="119"/>
      <c r="F14" s="256">
        <f>'Turb Data'!I13</f>
        <v>0</v>
      </c>
      <c r="G14" s="129"/>
    </row>
    <row r="15" spans="1:7" ht="12.75">
      <c r="A15" s="267">
        <f aca="true" t="shared" si="0" ref="A15:A42">A14+1</f>
        <v>42432</v>
      </c>
      <c r="B15" s="128"/>
      <c r="C15" s="128"/>
      <c r="D15" s="128"/>
      <c r="E15" s="119"/>
      <c r="F15" s="256">
        <f>'Turb Data'!I14</f>
        <v>0</v>
      </c>
      <c r="G15" s="129"/>
    </row>
    <row r="16" spans="1:7" ht="12.75">
      <c r="A16" s="267">
        <f t="shared" si="0"/>
        <v>42433</v>
      </c>
      <c r="B16" s="128"/>
      <c r="C16" s="128"/>
      <c r="D16" s="128"/>
      <c r="E16" s="119"/>
      <c r="F16" s="256">
        <f>'Turb Data'!I15</f>
        <v>0</v>
      </c>
      <c r="G16" s="129"/>
    </row>
    <row r="17" spans="1:7" ht="12.75">
      <c r="A17" s="267">
        <f t="shared" si="0"/>
        <v>42434</v>
      </c>
      <c r="B17" s="128"/>
      <c r="C17" s="128"/>
      <c r="D17" s="128"/>
      <c r="E17" s="119"/>
      <c r="F17" s="256">
        <f>'Turb Data'!I16</f>
        <v>0</v>
      </c>
      <c r="G17" s="129"/>
    </row>
    <row r="18" spans="1:7" ht="12.75">
      <c r="A18" s="267">
        <f t="shared" si="0"/>
        <v>42435</v>
      </c>
      <c r="B18" s="128"/>
      <c r="C18" s="128"/>
      <c r="D18" s="128"/>
      <c r="E18" s="119"/>
      <c r="F18" s="256">
        <f>'Turb Data'!I17</f>
        <v>0</v>
      </c>
      <c r="G18" s="129"/>
    </row>
    <row r="19" spans="1:7" ht="12.75">
      <c r="A19" s="267">
        <f t="shared" si="0"/>
        <v>42436</v>
      </c>
      <c r="B19" s="128"/>
      <c r="C19" s="128"/>
      <c r="D19" s="128"/>
      <c r="E19" s="119"/>
      <c r="F19" s="256">
        <f>'Turb Data'!I18</f>
        <v>0</v>
      </c>
      <c r="G19" s="129"/>
    </row>
    <row r="20" spans="1:7" ht="12.75">
      <c r="A20" s="267">
        <f t="shared" si="0"/>
        <v>42437</v>
      </c>
      <c r="B20" s="128"/>
      <c r="C20" s="128"/>
      <c r="D20" s="128"/>
      <c r="E20" s="119"/>
      <c r="F20" s="256">
        <f>'Turb Data'!I19</f>
        <v>0</v>
      </c>
      <c r="G20" s="129"/>
    </row>
    <row r="21" spans="1:7" ht="12.75">
      <c r="A21" s="267">
        <f t="shared" si="0"/>
        <v>42438</v>
      </c>
      <c r="B21" s="128"/>
      <c r="C21" s="128"/>
      <c r="D21" s="128"/>
      <c r="E21" s="119"/>
      <c r="F21" s="256">
        <f>'Turb Data'!I20</f>
        <v>0</v>
      </c>
      <c r="G21" s="129"/>
    </row>
    <row r="22" spans="1:7" ht="12.75">
      <c r="A22" s="267">
        <f t="shared" si="0"/>
        <v>42439</v>
      </c>
      <c r="B22" s="128"/>
      <c r="C22" s="128"/>
      <c r="D22" s="128"/>
      <c r="E22" s="119"/>
      <c r="F22" s="256">
        <f>'Turb Data'!I21</f>
        <v>0</v>
      </c>
      <c r="G22" s="129"/>
    </row>
    <row r="23" spans="1:7" ht="12.75">
      <c r="A23" s="267">
        <f t="shared" si="0"/>
        <v>42440</v>
      </c>
      <c r="B23" s="128"/>
      <c r="C23" s="128"/>
      <c r="D23" s="128"/>
      <c r="E23" s="119"/>
      <c r="F23" s="256">
        <f>'Turb Data'!I22</f>
        <v>0</v>
      </c>
      <c r="G23" s="129"/>
    </row>
    <row r="24" spans="1:7" ht="12.75">
      <c r="A24" s="267">
        <f t="shared" si="0"/>
        <v>42441</v>
      </c>
      <c r="B24" s="128"/>
      <c r="C24" s="128"/>
      <c r="D24" s="128"/>
      <c r="E24" s="119"/>
      <c r="F24" s="256">
        <f>'Turb Data'!I23</f>
        <v>0</v>
      </c>
      <c r="G24" s="129"/>
    </row>
    <row r="25" spans="1:7" ht="12.75">
      <c r="A25" s="267">
        <f t="shared" si="0"/>
        <v>42442</v>
      </c>
      <c r="B25" s="128"/>
      <c r="C25" s="128"/>
      <c r="D25" s="128"/>
      <c r="E25" s="119"/>
      <c r="F25" s="256">
        <f>'Turb Data'!I24</f>
        <v>0</v>
      </c>
      <c r="G25" s="129"/>
    </row>
    <row r="26" spans="1:7" ht="12.75">
      <c r="A26" s="267">
        <f t="shared" si="0"/>
        <v>42443</v>
      </c>
      <c r="B26" s="128"/>
      <c r="C26" s="128"/>
      <c r="D26" s="128"/>
      <c r="E26" s="119"/>
      <c r="F26" s="256">
        <f>'Turb Data'!I25</f>
        <v>0</v>
      </c>
      <c r="G26" s="129"/>
    </row>
    <row r="27" spans="1:7" ht="12.75">
      <c r="A27" s="267">
        <f t="shared" si="0"/>
        <v>42444</v>
      </c>
      <c r="B27" s="128"/>
      <c r="C27" s="128"/>
      <c r="D27" s="128"/>
      <c r="E27" s="119"/>
      <c r="F27" s="256">
        <f>'Turb Data'!I26</f>
        <v>0</v>
      </c>
      <c r="G27" s="129"/>
    </row>
    <row r="28" spans="1:7" ht="12.75">
      <c r="A28" s="267">
        <f t="shared" si="0"/>
        <v>42445</v>
      </c>
      <c r="B28" s="128"/>
      <c r="C28" s="128"/>
      <c r="D28" s="128"/>
      <c r="E28" s="119"/>
      <c r="F28" s="256">
        <f>'Turb Data'!I27</f>
        <v>0</v>
      </c>
      <c r="G28" s="129"/>
    </row>
    <row r="29" spans="1:7" ht="12.75">
      <c r="A29" s="267">
        <f t="shared" si="0"/>
        <v>42446</v>
      </c>
      <c r="B29" s="128"/>
      <c r="C29" s="128"/>
      <c r="D29" s="128"/>
      <c r="E29" s="119"/>
      <c r="F29" s="256">
        <f>'Turb Data'!I28</f>
        <v>0</v>
      </c>
      <c r="G29" s="129"/>
    </row>
    <row r="30" spans="1:7" ht="12.75">
      <c r="A30" s="267">
        <f t="shared" si="0"/>
        <v>42447</v>
      </c>
      <c r="B30" s="128"/>
      <c r="C30" s="128"/>
      <c r="D30" s="128"/>
      <c r="E30" s="119"/>
      <c r="F30" s="256">
        <f>'Turb Data'!I29</f>
        <v>0</v>
      </c>
      <c r="G30" s="129"/>
    </row>
    <row r="31" spans="1:7" ht="12.75">
      <c r="A31" s="267">
        <f t="shared" si="0"/>
        <v>42448</v>
      </c>
      <c r="B31" s="128"/>
      <c r="C31" s="128"/>
      <c r="D31" s="128"/>
      <c r="E31" s="119"/>
      <c r="F31" s="256">
        <f>'Turb Data'!I30</f>
        <v>0</v>
      </c>
      <c r="G31" s="129"/>
    </row>
    <row r="32" spans="1:7" ht="12.75">
      <c r="A32" s="267">
        <f t="shared" si="0"/>
        <v>42449</v>
      </c>
      <c r="B32" s="128"/>
      <c r="C32" s="128"/>
      <c r="D32" s="128"/>
      <c r="E32" s="119"/>
      <c r="F32" s="256">
        <f>'Turb Data'!I31</f>
        <v>0</v>
      </c>
      <c r="G32" s="129"/>
    </row>
    <row r="33" spans="1:7" ht="12.75">
      <c r="A33" s="267">
        <f t="shared" si="0"/>
        <v>42450</v>
      </c>
      <c r="B33" s="128"/>
      <c r="C33" s="128"/>
      <c r="D33" s="128"/>
      <c r="E33" s="119"/>
      <c r="F33" s="256">
        <f>'Turb Data'!I32</f>
        <v>0</v>
      </c>
      <c r="G33" s="129"/>
    </row>
    <row r="34" spans="1:7" ht="12.75">
      <c r="A34" s="267">
        <f t="shared" si="0"/>
        <v>42451</v>
      </c>
      <c r="B34" s="128"/>
      <c r="C34" s="128"/>
      <c r="D34" s="128"/>
      <c r="E34" s="119"/>
      <c r="F34" s="256">
        <f>'Turb Data'!I33</f>
        <v>0</v>
      </c>
      <c r="G34" s="129"/>
    </row>
    <row r="35" spans="1:7" ht="12.75">
      <c r="A35" s="267">
        <f t="shared" si="0"/>
        <v>42452</v>
      </c>
      <c r="B35" s="128"/>
      <c r="C35" s="128"/>
      <c r="D35" s="128"/>
      <c r="E35" s="119"/>
      <c r="F35" s="256">
        <f>'Turb Data'!I34</f>
        <v>0</v>
      </c>
      <c r="G35" s="129"/>
    </row>
    <row r="36" spans="1:7" ht="12.75">
      <c r="A36" s="267">
        <f t="shared" si="0"/>
        <v>42453</v>
      </c>
      <c r="B36" s="128"/>
      <c r="C36" s="128"/>
      <c r="D36" s="128"/>
      <c r="E36" s="119"/>
      <c r="F36" s="256">
        <f>'Turb Data'!I35</f>
        <v>0</v>
      </c>
      <c r="G36" s="129"/>
    </row>
    <row r="37" spans="1:7" ht="12.75">
      <c r="A37" s="267">
        <f t="shared" si="0"/>
        <v>42454</v>
      </c>
      <c r="B37" s="128"/>
      <c r="C37" s="128"/>
      <c r="D37" s="128"/>
      <c r="E37" s="119"/>
      <c r="F37" s="256">
        <f>'Turb Data'!I36</f>
        <v>0</v>
      </c>
      <c r="G37" s="129"/>
    </row>
    <row r="38" spans="1:7" ht="12.75">
      <c r="A38" s="267">
        <f t="shared" si="0"/>
        <v>42455</v>
      </c>
      <c r="B38" s="128"/>
      <c r="C38" s="128"/>
      <c r="D38" s="128"/>
      <c r="E38" s="119"/>
      <c r="F38" s="256">
        <f>'Turb Data'!I37</f>
        <v>0</v>
      </c>
      <c r="G38" s="129"/>
    </row>
    <row r="39" spans="1:7" ht="12.75">
      <c r="A39" s="267">
        <f t="shared" si="0"/>
        <v>42456</v>
      </c>
      <c r="B39" s="128"/>
      <c r="C39" s="128"/>
      <c r="D39" s="128"/>
      <c r="E39" s="119"/>
      <c r="F39" s="256">
        <f>'Turb Data'!I38</f>
        <v>0</v>
      </c>
      <c r="G39" s="129"/>
    </row>
    <row r="40" spans="1:7" ht="12.75">
      <c r="A40" s="267">
        <f t="shared" si="0"/>
        <v>42457</v>
      </c>
      <c r="B40" s="128"/>
      <c r="C40" s="128"/>
      <c r="D40" s="128"/>
      <c r="E40" s="119"/>
      <c r="F40" s="256">
        <f>'Turb Data'!I39</f>
        <v>0</v>
      </c>
      <c r="G40" s="129"/>
    </row>
    <row r="41" spans="1:7" ht="12.75">
      <c r="A41" s="267">
        <f t="shared" si="0"/>
        <v>42458</v>
      </c>
      <c r="B41" s="128"/>
      <c r="C41" s="128"/>
      <c r="D41" s="128"/>
      <c r="E41" s="119"/>
      <c r="F41" s="256">
        <f>'Turb Data'!I40</f>
        <v>0</v>
      </c>
      <c r="G41" s="129"/>
    </row>
    <row r="42" spans="1:7" ht="12.75">
      <c r="A42" s="267">
        <f t="shared" si="0"/>
        <v>42459</v>
      </c>
      <c r="B42" s="128"/>
      <c r="C42" s="128"/>
      <c r="D42" s="128"/>
      <c r="E42" s="119"/>
      <c r="F42" s="256">
        <f>'Turb Data'!I41</f>
        <v>0</v>
      </c>
      <c r="G42" s="129"/>
    </row>
    <row r="43" spans="1:7" ht="13.5" thickBot="1">
      <c r="A43" s="268">
        <f>A42+1</f>
        <v>42460</v>
      </c>
      <c r="B43" s="130"/>
      <c r="C43" s="130"/>
      <c r="D43" s="130"/>
      <c r="E43" s="121"/>
      <c r="F43" s="257">
        <f>'Turb Data'!I42</f>
        <v>0</v>
      </c>
      <c r="G43" s="131"/>
    </row>
    <row r="44" spans="1:7" ht="13.5" thickTop="1">
      <c r="A44" s="194" t="s">
        <v>112</v>
      </c>
      <c r="B44" s="135" t="e">
        <f aca="true" t="shared" si="1" ref="B44:G44">AVERAGE(B13:B43)</f>
        <v>#DIV/0!</v>
      </c>
      <c r="C44" s="136" t="e">
        <f t="shared" si="1"/>
        <v>#DIV/0!</v>
      </c>
      <c r="D44" s="136" t="e">
        <f t="shared" si="1"/>
        <v>#DIV/0!</v>
      </c>
      <c r="E44" s="135" t="e">
        <f t="shared" si="1"/>
        <v>#DIV/0!</v>
      </c>
      <c r="F44" s="132">
        <f t="shared" si="1"/>
        <v>0</v>
      </c>
      <c r="G44" s="137" t="e">
        <f t="shared" si="1"/>
        <v>#DIV/0!</v>
      </c>
    </row>
    <row r="45" spans="1:7" ht="12.75">
      <c r="A45" s="195" t="s">
        <v>113</v>
      </c>
      <c r="B45" s="138">
        <f aca="true" t="shared" si="2" ref="B45:G45">MAX(B13:B43)</f>
        <v>0</v>
      </c>
      <c r="C45" s="139">
        <f t="shared" si="2"/>
        <v>0</v>
      </c>
      <c r="D45" s="139">
        <f t="shared" si="2"/>
        <v>0</v>
      </c>
      <c r="E45" s="138">
        <f t="shared" si="2"/>
        <v>0</v>
      </c>
      <c r="F45" s="133">
        <f t="shared" si="2"/>
        <v>0</v>
      </c>
      <c r="G45" s="140">
        <f t="shared" si="2"/>
        <v>0</v>
      </c>
    </row>
    <row r="46" spans="1:7" ht="13.5" thickBot="1">
      <c r="A46" s="196" t="s">
        <v>114</v>
      </c>
      <c r="B46" s="141">
        <f aca="true" t="shared" si="3" ref="B46:G46">MIN(B13:B43)</f>
        <v>0</v>
      </c>
      <c r="C46" s="142">
        <f t="shared" si="3"/>
        <v>0</v>
      </c>
      <c r="D46" s="142">
        <f t="shared" si="3"/>
        <v>0</v>
      </c>
      <c r="E46" s="141">
        <f t="shared" si="3"/>
        <v>0</v>
      </c>
      <c r="F46" s="134">
        <f t="shared" si="3"/>
        <v>0</v>
      </c>
      <c r="G46" s="143">
        <f t="shared" si="3"/>
        <v>0</v>
      </c>
    </row>
    <row r="47" ht="13.5" thickTop="1"/>
  </sheetData>
  <sheetProtection/>
  <mergeCells count="5">
    <mergeCell ref="A1:G1"/>
    <mergeCell ref="F6:G6"/>
    <mergeCell ref="F3:G3"/>
    <mergeCell ref="F4:G4"/>
    <mergeCell ref="F5:G5"/>
  </mergeCells>
  <printOptions/>
  <pageMargins left="0.75" right="0.75" top="1" bottom="1" header="0.5" footer="0.5"/>
  <pageSetup horizontalDpi="300" verticalDpi="300" orientation="portrait" r:id="rId1"/>
  <headerFooter alignWithMargins="0">
    <oddFooter>&amp;CPage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zoomScalePageLayoutView="0" workbookViewId="0" topLeftCell="A1">
      <selection activeCell="I5" sqref="I5"/>
    </sheetView>
  </sheetViews>
  <sheetFormatPr defaultColWidth="10.33203125" defaultRowHeight="12.75"/>
  <cols>
    <col min="1" max="1" width="9" style="148" customWidth="1"/>
    <col min="2" max="2" width="16" style="148" customWidth="1"/>
    <col min="3" max="3" width="19.16015625" style="148" bestFit="1" customWidth="1"/>
    <col min="4" max="5" width="10.16015625" style="148" customWidth="1"/>
    <col min="6" max="6" width="11.33203125" style="148" customWidth="1"/>
    <col min="7" max="7" width="19.5" style="148" customWidth="1"/>
    <col min="8" max="9" width="10.16015625" style="148" customWidth="1"/>
    <col min="10" max="10" width="9" style="148" customWidth="1"/>
    <col min="11" max="11" width="10.33203125" style="148" hidden="1" customWidth="1"/>
    <col min="12" max="16384" width="10.33203125" style="148" customWidth="1"/>
  </cols>
  <sheetData>
    <row r="1" spans="1:9" ht="18.75">
      <c r="A1" s="355" t="s">
        <v>118</v>
      </c>
      <c r="B1" s="355"/>
      <c r="C1" s="355"/>
      <c r="D1" s="355"/>
      <c r="E1" s="355"/>
      <c r="F1" s="355"/>
      <c r="G1" s="355"/>
      <c r="H1" s="355"/>
      <c r="I1" s="355"/>
    </row>
    <row r="2" spans="1:9" ht="12.75">
      <c r="A2" s="206"/>
      <c r="B2" s="175"/>
      <c r="C2" s="175"/>
      <c r="D2" s="175"/>
      <c r="E2" s="175"/>
      <c r="F2" s="175"/>
      <c r="G2" s="175"/>
      <c r="H2" s="175"/>
      <c r="I2" s="175"/>
    </row>
    <row r="3" spans="1:11" ht="18.75" customHeight="1">
      <c r="A3" s="175"/>
      <c r="B3" s="176" t="s">
        <v>0</v>
      </c>
      <c r="C3" s="362">
        <f>'Turb Compliance'!C5:D5</f>
        <v>42430</v>
      </c>
      <c r="D3" s="362"/>
      <c r="E3" s="207"/>
      <c r="F3" s="176" t="s">
        <v>34</v>
      </c>
      <c r="G3" s="352"/>
      <c r="H3" s="352"/>
      <c r="I3" s="175"/>
      <c r="K3" s="100" t="s">
        <v>150</v>
      </c>
    </row>
    <row r="4" spans="1:11" ht="18.75" customHeight="1">
      <c r="A4" s="175"/>
      <c r="B4" s="176" t="s">
        <v>2</v>
      </c>
      <c r="C4" s="363">
        <f>'Turb Compliance'!C6:D6</f>
        <v>42430</v>
      </c>
      <c r="D4" s="364"/>
      <c r="E4" s="207"/>
      <c r="F4" s="176" t="s">
        <v>33</v>
      </c>
      <c r="G4" s="356"/>
      <c r="H4" s="356"/>
      <c r="I4" s="175"/>
      <c r="K4" s="100" t="s">
        <v>158</v>
      </c>
    </row>
    <row r="5" spans="1:11" ht="18.75" customHeight="1">
      <c r="A5" s="175"/>
      <c r="B5" s="176" t="s">
        <v>31</v>
      </c>
      <c r="C5" s="365">
        <f>IF('Turb Compliance'!$C$7:$D$7="","",'Turb Compliance'!$C$7:$D$7)</f>
      </c>
      <c r="D5" s="365"/>
      <c r="E5" s="207"/>
      <c r="F5" s="176" t="s">
        <v>1</v>
      </c>
      <c r="G5" s="365">
        <f>IF('Turb Compliance'!H4="","",'Turb Compliance'!H4)</f>
      </c>
      <c r="H5" s="365"/>
      <c r="I5" s="175"/>
      <c r="K5" s="100" t="s">
        <v>159</v>
      </c>
    </row>
    <row r="6" spans="1:11" ht="18.75" customHeight="1">
      <c r="A6" s="175"/>
      <c r="B6" s="208"/>
      <c r="C6" s="208"/>
      <c r="D6" s="208"/>
      <c r="E6" s="207"/>
      <c r="F6" s="176" t="s">
        <v>32</v>
      </c>
      <c r="G6" s="356"/>
      <c r="H6" s="356"/>
      <c r="I6" s="175"/>
      <c r="K6" s="100" t="s">
        <v>160</v>
      </c>
    </row>
    <row r="7" spans="1:11" ht="12.75">
      <c r="A7" s="207"/>
      <c r="B7" s="207"/>
      <c r="C7" s="207"/>
      <c r="D7" s="207"/>
      <c r="E7" s="207"/>
      <c r="F7" s="207"/>
      <c r="G7" s="207"/>
      <c r="H7" s="207"/>
      <c r="I7" s="207"/>
      <c r="K7" s="100" t="s">
        <v>161</v>
      </c>
    </row>
    <row r="8" spans="1:11" ht="12.75">
      <c r="A8" s="207" t="s">
        <v>68</v>
      </c>
      <c r="B8" s="207" t="s">
        <v>69</v>
      </c>
      <c r="C8" s="207"/>
      <c r="D8" s="207"/>
      <c r="E8" s="207"/>
      <c r="F8" s="207"/>
      <c r="G8" s="207"/>
      <c r="H8" s="207"/>
      <c r="I8" s="207"/>
      <c r="K8" s="100" t="s">
        <v>162</v>
      </c>
    </row>
    <row r="9" spans="1:11" ht="15.75" customHeight="1">
      <c r="A9" s="207"/>
      <c r="B9" s="207" t="s">
        <v>115</v>
      </c>
      <c r="C9" s="207"/>
      <c r="D9" s="207"/>
      <c r="E9" s="207"/>
      <c r="F9" s="207"/>
      <c r="G9" s="207"/>
      <c r="H9" s="207"/>
      <c r="I9" s="207"/>
      <c r="K9" s="100" t="s">
        <v>163</v>
      </c>
    </row>
    <row r="10" spans="1:11" ht="15.75" customHeight="1" thickBot="1">
      <c r="A10" s="207"/>
      <c r="B10" s="207"/>
      <c r="C10" s="209"/>
      <c r="D10" s="207"/>
      <c r="E10" s="207"/>
      <c r="F10" s="207"/>
      <c r="G10" s="207"/>
      <c r="H10" s="207"/>
      <c r="I10" s="207"/>
      <c r="K10" s="100" t="s">
        <v>164</v>
      </c>
    </row>
    <row r="11" spans="1:9" ht="15.75" customHeight="1" thickTop="1">
      <c r="A11" s="208"/>
      <c r="B11" s="210"/>
      <c r="C11" s="211" t="s">
        <v>70</v>
      </c>
      <c r="D11" s="212"/>
      <c r="E11" s="213"/>
      <c r="F11" s="210"/>
      <c r="G11" s="211" t="s">
        <v>70</v>
      </c>
      <c r="H11" s="212"/>
      <c r="I11" s="213"/>
    </row>
    <row r="12" spans="1:9" ht="15.75" customHeight="1">
      <c r="A12" s="208"/>
      <c r="B12" s="214"/>
      <c r="C12" s="215" t="s">
        <v>116</v>
      </c>
      <c r="D12" s="216" t="s">
        <v>71</v>
      </c>
      <c r="E12" s="217"/>
      <c r="F12" s="214"/>
      <c r="G12" s="215" t="s">
        <v>116</v>
      </c>
      <c r="H12" s="216" t="s">
        <v>71</v>
      </c>
      <c r="I12" s="217"/>
    </row>
    <row r="13" spans="1:9" ht="15.75" customHeight="1" thickBot="1">
      <c r="A13" s="208"/>
      <c r="B13" s="214" t="s">
        <v>3</v>
      </c>
      <c r="C13" s="215" t="s">
        <v>72</v>
      </c>
      <c r="D13" s="216" t="s">
        <v>119</v>
      </c>
      <c r="E13" s="217"/>
      <c r="F13" s="214" t="s">
        <v>3</v>
      </c>
      <c r="G13" s="215" t="s">
        <v>72</v>
      </c>
      <c r="H13" s="216" t="s">
        <v>120</v>
      </c>
      <c r="I13" s="217"/>
    </row>
    <row r="14" spans="1:9" ht="15" customHeight="1" thickTop="1">
      <c r="A14" s="208"/>
      <c r="B14" s="261">
        <f>'Turb Compliance'!C4</f>
        <v>42430</v>
      </c>
      <c r="C14" s="144"/>
      <c r="D14" s="218">
        <f>'SEQUENCE 1'!I15+'SEQUENCE 2'!I13+'SEQUENCE 3'!I13+'SEQUENCE 4'!I13+'SEQUENCE 5'!I13</f>
        <v>0</v>
      </c>
      <c r="E14" s="219"/>
      <c r="F14" s="261">
        <f>B28+1</f>
        <v>42445</v>
      </c>
      <c r="G14" s="144"/>
      <c r="H14" s="218">
        <f>'SEQUENCE 1'!I30+'SEQUENCE 2'!I28+'SEQUENCE 3'!I28+'SEQUENCE 4'!I28+'SEQUENCE 5'!I28</f>
        <v>0</v>
      </c>
      <c r="I14" s="219"/>
    </row>
    <row r="15" spans="1:9" ht="15" customHeight="1">
      <c r="A15" s="208"/>
      <c r="B15" s="264">
        <f>B14+1</f>
        <v>42431</v>
      </c>
      <c r="C15" s="145"/>
      <c r="D15" s="220">
        <f>'SEQUENCE 1'!I16+'SEQUENCE 2'!I14+'SEQUENCE 3'!I14+'SEQUENCE 4'!I14+'SEQUENCE 5'!I14</f>
        <v>0</v>
      </c>
      <c r="E15" s="221"/>
      <c r="F15" s="264">
        <f>F14+1</f>
        <v>42446</v>
      </c>
      <c r="G15" s="146"/>
      <c r="H15" s="220">
        <f>'SEQUENCE 1'!I31+'SEQUENCE 2'!I29+'SEQUENCE 3'!I29+'SEQUENCE 4'!I29+'SEQUENCE 5'!I29</f>
        <v>0</v>
      </c>
      <c r="I15" s="221"/>
    </row>
    <row r="16" spans="1:9" ht="15" customHeight="1">
      <c r="A16" s="208"/>
      <c r="B16" s="264">
        <f aca="true" t="shared" si="0" ref="B16:B28">B15+1</f>
        <v>42432</v>
      </c>
      <c r="C16" s="145"/>
      <c r="D16" s="220">
        <f>'SEQUENCE 1'!I17+'SEQUENCE 2'!I15+'SEQUENCE 3'!I15+'SEQUENCE 4'!I15+'SEQUENCE 5'!I15</f>
        <v>0</v>
      </c>
      <c r="E16" s="221"/>
      <c r="F16" s="264">
        <f aca="true" t="shared" si="1" ref="F16:F29">F15+1</f>
        <v>42447</v>
      </c>
      <c r="G16" s="146"/>
      <c r="H16" s="220">
        <f>'SEQUENCE 1'!I32+'SEQUENCE 2'!I30+'SEQUENCE 3'!I30+'SEQUENCE 4'!I30+'SEQUENCE 5'!I30</f>
        <v>0</v>
      </c>
      <c r="I16" s="221"/>
    </row>
    <row r="17" spans="1:9" ht="15" customHeight="1">
      <c r="A17" s="208"/>
      <c r="B17" s="264">
        <f t="shared" si="0"/>
        <v>42433</v>
      </c>
      <c r="C17" s="145"/>
      <c r="D17" s="220">
        <f>'SEQUENCE 1'!I18+'SEQUENCE 2'!I16+'SEQUENCE 3'!I16+'SEQUENCE 4'!I16+'SEQUENCE 5'!I16</f>
        <v>0</v>
      </c>
      <c r="E17" s="221"/>
      <c r="F17" s="264">
        <f t="shared" si="1"/>
        <v>42448</v>
      </c>
      <c r="G17" s="146"/>
      <c r="H17" s="220">
        <f>'SEQUENCE 1'!I33+'SEQUENCE 2'!I31+'SEQUENCE 3'!I31+'SEQUENCE 4'!I31+'SEQUENCE 5'!I31</f>
        <v>0</v>
      </c>
      <c r="I17" s="221"/>
    </row>
    <row r="18" spans="1:9" ht="15" customHeight="1">
      <c r="A18" s="208"/>
      <c r="B18" s="264">
        <f t="shared" si="0"/>
        <v>42434</v>
      </c>
      <c r="C18" s="145"/>
      <c r="D18" s="220">
        <f>'SEQUENCE 1'!I19+'SEQUENCE 2'!I17+'SEQUENCE 3'!I17+'SEQUENCE 4'!I17+'SEQUENCE 5'!I17</f>
        <v>0</v>
      </c>
      <c r="E18" s="221"/>
      <c r="F18" s="264">
        <f t="shared" si="1"/>
        <v>42449</v>
      </c>
      <c r="G18" s="146"/>
      <c r="H18" s="220">
        <f>'SEQUENCE 1'!I34+'SEQUENCE 2'!I32+'SEQUENCE 3'!I32+'SEQUENCE 4'!I32+'SEQUENCE 5'!I32</f>
        <v>0</v>
      </c>
      <c r="I18" s="221"/>
    </row>
    <row r="19" spans="1:9" ht="15" customHeight="1">
      <c r="A19" s="208"/>
      <c r="B19" s="264">
        <f t="shared" si="0"/>
        <v>42435</v>
      </c>
      <c r="C19" s="145"/>
      <c r="D19" s="220">
        <f>'SEQUENCE 1'!I20+'SEQUENCE 2'!I18+'SEQUENCE 3'!I18+'SEQUENCE 4'!I18+'SEQUENCE 5'!I18</f>
        <v>0</v>
      </c>
      <c r="E19" s="221"/>
      <c r="F19" s="264">
        <f t="shared" si="1"/>
        <v>42450</v>
      </c>
      <c r="G19" s="146"/>
      <c r="H19" s="220">
        <f>'SEQUENCE 1'!I35+'SEQUENCE 2'!I33+'SEQUENCE 3'!I33+'SEQUENCE 4'!I33+'SEQUENCE 5'!I33</f>
        <v>0</v>
      </c>
      <c r="I19" s="221"/>
    </row>
    <row r="20" spans="1:9" ht="15" customHeight="1">
      <c r="A20" s="208"/>
      <c r="B20" s="264">
        <f t="shared" si="0"/>
        <v>42436</v>
      </c>
      <c r="C20" s="145"/>
      <c r="D20" s="220">
        <f>'SEQUENCE 1'!I21+'SEQUENCE 2'!I19+'SEQUENCE 3'!I19+'SEQUENCE 4'!I19+'SEQUENCE 5'!I19</f>
        <v>0</v>
      </c>
      <c r="E20" s="221"/>
      <c r="F20" s="264">
        <f t="shared" si="1"/>
        <v>42451</v>
      </c>
      <c r="G20" s="146"/>
      <c r="H20" s="220">
        <f>'SEQUENCE 1'!I36+'SEQUENCE 2'!I34+'SEQUENCE 3'!I34+'SEQUENCE 4'!I34+'SEQUENCE 5'!I34</f>
        <v>0</v>
      </c>
      <c r="I20" s="221"/>
    </row>
    <row r="21" spans="1:9" ht="15" customHeight="1">
      <c r="A21" s="208"/>
      <c r="B21" s="264">
        <f t="shared" si="0"/>
        <v>42437</v>
      </c>
      <c r="C21" s="145"/>
      <c r="D21" s="220">
        <f>'SEQUENCE 1'!I22+'SEQUENCE 2'!I20+'SEQUENCE 3'!I20+'SEQUENCE 4'!I20+'SEQUENCE 5'!I20</f>
        <v>0</v>
      </c>
      <c r="E21" s="221"/>
      <c r="F21" s="264">
        <f t="shared" si="1"/>
        <v>42452</v>
      </c>
      <c r="G21" s="146"/>
      <c r="H21" s="220">
        <f>'SEQUENCE 1'!I37+'SEQUENCE 2'!I35+'SEQUENCE 3'!I35+'SEQUENCE 4'!I35+'SEQUENCE 5'!I35</f>
        <v>0</v>
      </c>
      <c r="I21" s="221"/>
    </row>
    <row r="22" spans="1:9" ht="15" customHeight="1">
      <c r="A22" s="208"/>
      <c r="B22" s="264">
        <f t="shared" si="0"/>
        <v>42438</v>
      </c>
      <c r="C22" s="145"/>
      <c r="D22" s="220">
        <f>'SEQUENCE 1'!I23+'SEQUENCE 2'!I21+'SEQUENCE 3'!I21+'SEQUENCE 4'!I21+'SEQUENCE 5'!I21</f>
        <v>0</v>
      </c>
      <c r="E22" s="221"/>
      <c r="F22" s="264">
        <f t="shared" si="1"/>
        <v>42453</v>
      </c>
      <c r="G22" s="146"/>
      <c r="H22" s="220">
        <f>'SEQUENCE 1'!I38+'SEQUENCE 2'!I36+'SEQUENCE 3'!I36+'SEQUENCE 4'!I36+'SEQUENCE 5'!I36</f>
        <v>0</v>
      </c>
      <c r="I22" s="221"/>
    </row>
    <row r="23" spans="1:9" ht="15" customHeight="1">
      <c r="A23" s="208"/>
      <c r="B23" s="264">
        <f t="shared" si="0"/>
        <v>42439</v>
      </c>
      <c r="C23" s="145"/>
      <c r="D23" s="220">
        <f>'SEQUENCE 1'!I24+'SEQUENCE 2'!I22+'SEQUENCE 3'!I22+'SEQUENCE 4'!I22+'SEQUENCE 5'!I22</f>
        <v>0</v>
      </c>
      <c r="E23" s="221"/>
      <c r="F23" s="264">
        <f t="shared" si="1"/>
        <v>42454</v>
      </c>
      <c r="G23" s="146"/>
      <c r="H23" s="220">
        <f>'SEQUENCE 1'!I39+'SEQUENCE 2'!I37+'SEQUENCE 3'!I37+'SEQUENCE 4'!I37+'SEQUENCE 5'!I37</f>
        <v>0</v>
      </c>
      <c r="I23" s="221"/>
    </row>
    <row r="24" spans="1:9" ht="15" customHeight="1">
      <c r="A24" s="208"/>
      <c r="B24" s="264">
        <f t="shared" si="0"/>
        <v>42440</v>
      </c>
      <c r="C24" s="145"/>
      <c r="D24" s="220">
        <f>'SEQUENCE 1'!I25+'SEQUENCE 2'!I23+'SEQUENCE 3'!I23+'SEQUENCE 4'!I23+'SEQUENCE 5'!I23</f>
        <v>0</v>
      </c>
      <c r="E24" s="221"/>
      <c r="F24" s="264">
        <f t="shared" si="1"/>
        <v>42455</v>
      </c>
      <c r="G24" s="146"/>
      <c r="H24" s="220">
        <f>'SEQUENCE 1'!I40+'SEQUENCE 2'!I38+'SEQUENCE 3'!I38+'SEQUENCE 4'!I38+'SEQUENCE 5'!I38</f>
        <v>0</v>
      </c>
      <c r="I24" s="221"/>
    </row>
    <row r="25" spans="1:9" ht="15" customHeight="1">
      <c r="A25" s="208"/>
      <c r="B25" s="264">
        <f t="shared" si="0"/>
        <v>42441</v>
      </c>
      <c r="C25" s="145"/>
      <c r="D25" s="220">
        <f>'SEQUENCE 1'!I26+'SEQUENCE 2'!I24+'SEQUENCE 3'!I24+'SEQUENCE 4'!I24+'SEQUENCE 5'!I24</f>
        <v>0</v>
      </c>
      <c r="E25" s="221"/>
      <c r="F25" s="264">
        <f t="shared" si="1"/>
        <v>42456</v>
      </c>
      <c r="G25" s="146"/>
      <c r="H25" s="220">
        <f>'SEQUENCE 1'!I41+'SEQUENCE 2'!I39+'SEQUENCE 3'!I39+'SEQUENCE 4'!I39+'SEQUENCE 5'!I39</f>
        <v>0</v>
      </c>
      <c r="I25" s="221"/>
    </row>
    <row r="26" spans="1:9" ht="15" customHeight="1">
      <c r="A26" s="208"/>
      <c r="B26" s="264">
        <f t="shared" si="0"/>
        <v>42442</v>
      </c>
      <c r="C26" s="145"/>
      <c r="D26" s="220">
        <f>'SEQUENCE 1'!I27+'SEQUENCE 2'!I25+'SEQUENCE 3'!I25+'SEQUENCE 4'!I25+'SEQUENCE 5'!I25</f>
        <v>0</v>
      </c>
      <c r="E26" s="221"/>
      <c r="F26" s="264">
        <f t="shared" si="1"/>
        <v>42457</v>
      </c>
      <c r="G26" s="146"/>
      <c r="H26" s="220">
        <f>'SEQUENCE 1'!I42+'SEQUENCE 2'!I40+'SEQUENCE 3'!I40+'SEQUENCE 4'!I40+'SEQUENCE 5'!I40</f>
        <v>0</v>
      </c>
      <c r="I26" s="221"/>
    </row>
    <row r="27" spans="1:9" ht="15" customHeight="1">
      <c r="A27" s="208"/>
      <c r="B27" s="264">
        <f t="shared" si="0"/>
        <v>42443</v>
      </c>
      <c r="C27" s="145"/>
      <c r="D27" s="220">
        <f>'SEQUENCE 1'!I28+'SEQUENCE 2'!I26+'SEQUENCE 3'!I26+'SEQUENCE 4'!I26+'SEQUENCE 5'!I26</f>
        <v>0</v>
      </c>
      <c r="E27" s="221"/>
      <c r="F27" s="264">
        <f t="shared" si="1"/>
        <v>42458</v>
      </c>
      <c r="G27" s="146"/>
      <c r="H27" s="220">
        <f>'SEQUENCE 1'!I43+'SEQUENCE 2'!I41+'SEQUENCE 3'!I41+'SEQUENCE 4'!I41+'SEQUENCE 5'!I41</f>
        <v>0</v>
      </c>
      <c r="I27" s="221"/>
    </row>
    <row r="28" spans="1:9" ht="15" customHeight="1" thickBot="1">
      <c r="A28" s="208"/>
      <c r="B28" s="265">
        <f t="shared" si="0"/>
        <v>42444</v>
      </c>
      <c r="C28" s="26"/>
      <c r="D28" s="222">
        <f>'SEQUENCE 1'!I29+'SEQUENCE 2'!I27+'SEQUENCE 3'!I27+'SEQUENCE 4'!I27+'SEQUENCE 5'!I27</f>
        <v>0</v>
      </c>
      <c r="E28" s="223"/>
      <c r="F28" s="264">
        <f t="shared" si="1"/>
        <v>42459</v>
      </c>
      <c r="G28" s="146"/>
      <c r="H28" s="220">
        <f>'SEQUENCE 1'!I44+'SEQUENCE 2'!I42+'SEQUENCE 3'!I42+'SEQUENCE 4'!I42+'SEQUENCE 5'!I42</f>
        <v>0</v>
      </c>
      <c r="I28" s="221"/>
    </row>
    <row r="29" spans="1:9" ht="15" customHeight="1" thickBot="1" thickTop="1">
      <c r="A29" s="208"/>
      <c r="B29" s="224"/>
      <c r="C29" s="225"/>
      <c r="D29" s="225"/>
      <c r="E29" s="226"/>
      <c r="F29" s="265">
        <f t="shared" si="1"/>
        <v>42460</v>
      </c>
      <c r="G29" s="147"/>
      <c r="H29" s="222">
        <f>'SEQUENCE 1'!I45+'SEQUENCE 2'!I43+'SEQUENCE 3'!I43+'SEQUENCE 4'!I43+'SEQUENCE 5'!I43</f>
        <v>0</v>
      </c>
      <c r="I29" s="223"/>
    </row>
    <row r="30" spans="1:9" ht="15.75" customHeight="1" thickTop="1">
      <c r="A30" s="208"/>
      <c r="B30" s="208"/>
      <c r="C30" s="208"/>
      <c r="D30" s="208"/>
      <c r="E30" s="208"/>
      <c r="F30" s="208"/>
      <c r="G30" s="208"/>
      <c r="H30" s="208"/>
      <c r="I30" s="208"/>
    </row>
    <row r="31" spans="1:9" ht="15.75" customHeight="1">
      <c r="A31" s="208" t="s">
        <v>73</v>
      </c>
      <c r="B31" s="208" t="s">
        <v>74</v>
      </c>
      <c r="C31" s="208"/>
      <c r="D31" s="208"/>
      <c r="E31" s="208"/>
      <c r="F31" s="208"/>
      <c r="G31" s="208"/>
      <c r="H31" s="208"/>
      <c r="I31" s="208"/>
    </row>
    <row r="32" spans="1:9" ht="15.75" customHeight="1">
      <c r="A32" s="208"/>
      <c r="B32" s="208" t="s">
        <v>75</v>
      </c>
      <c r="C32" s="208"/>
      <c r="D32" s="208"/>
      <c r="E32" s="208"/>
      <c r="F32" s="208"/>
      <c r="G32" s="208"/>
      <c r="H32" s="208"/>
      <c r="I32" s="208"/>
    </row>
    <row r="33" spans="1:9" ht="15.75" customHeight="1">
      <c r="A33" s="208"/>
      <c r="B33" s="208" t="s">
        <v>76</v>
      </c>
      <c r="C33" s="208"/>
      <c r="D33" s="208"/>
      <c r="E33" s="208"/>
      <c r="F33" s="208"/>
      <c r="G33" s="208"/>
      <c r="H33" s="208"/>
      <c r="I33" s="208"/>
    </row>
    <row r="34" spans="1:9" ht="15.75" customHeight="1" thickBot="1">
      <c r="A34" s="208"/>
      <c r="B34" s="208"/>
      <c r="C34" s="208"/>
      <c r="D34" s="208"/>
      <c r="E34" s="208"/>
      <c r="F34" s="208"/>
      <c r="G34" s="208"/>
      <c r="H34" s="208"/>
      <c r="I34" s="208"/>
    </row>
    <row r="35" spans="1:9" ht="15.75" customHeight="1" thickTop="1">
      <c r="A35" s="208"/>
      <c r="B35" s="210"/>
      <c r="C35" s="227" t="s">
        <v>77</v>
      </c>
      <c r="D35" s="228"/>
      <c r="E35" s="212" t="s">
        <v>78</v>
      </c>
      <c r="F35" s="229"/>
      <c r="G35" s="227"/>
      <c r="H35" s="212"/>
      <c r="I35" s="213"/>
    </row>
    <row r="36" spans="1:9" ht="15.75" customHeight="1">
      <c r="A36" s="208"/>
      <c r="B36" s="214" t="s">
        <v>3</v>
      </c>
      <c r="C36" s="230" t="s">
        <v>79</v>
      </c>
      <c r="D36" s="231" t="s">
        <v>18</v>
      </c>
      <c r="E36" s="216" t="s">
        <v>71</v>
      </c>
      <c r="F36" s="232"/>
      <c r="G36" s="230" t="s">
        <v>80</v>
      </c>
      <c r="H36" s="216" t="s">
        <v>81</v>
      </c>
      <c r="I36" s="217"/>
    </row>
    <row r="37" spans="1:9" ht="13.5" thickBot="1">
      <c r="A37" s="208"/>
      <c r="B37" s="233"/>
      <c r="C37" s="234" t="s">
        <v>82</v>
      </c>
      <c r="D37" s="235" t="s">
        <v>20</v>
      </c>
      <c r="E37" s="236" t="s">
        <v>83</v>
      </c>
      <c r="F37" s="237"/>
      <c r="G37" s="234" t="s">
        <v>84</v>
      </c>
      <c r="H37" s="236" t="s">
        <v>85</v>
      </c>
      <c r="I37" s="238"/>
    </row>
    <row r="38" spans="1:9" ht="13.5" thickTop="1">
      <c r="A38" s="208"/>
      <c r="B38" s="197"/>
      <c r="C38" s="27" t="s">
        <v>23</v>
      </c>
      <c r="D38" s="199"/>
      <c r="E38" s="370"/>
      <c r="F38" s="371"/>
      <c r="G38" s="202"/>
      <c r="H38" s="374"/>
      <c r="I38" s="375"/>
    </row>
    <row r="39" spans="1:9" ht="12.75">
      <c r="A39" s="208"/>
      <c r="B39" s="197"/>
      <c r="C39" s="27" t="s">
        <v>23</v>
      </c>
      <c r="D39" s="200"/>
      <c r="E39" s="372"/>
      <c r="F39" s="373"/>
      <c r="G39" s="203"/>
      <c r="H39" s="360"/>
      <c r="I39" s="361"/>
    </row>
    <row r="40" spans="1:9" ht="15.75" customHeight="1">
      <c r="A40" s="208"/>
      <c r="B40" s="197"/>
      <c r="C40" s="27" t="s">
        <v>23</v>
      </c>
      <c r="D40" s="200"/>
      <c r="E40" s="372"/>
      <c r="F40" s="373"/>
      <c r="G40" s="203"/>
      <c r="H40" s="360"/>
      <c r="I40" s="361"/>
    </row>
    <row r="41" spans="1:9" ht="15.75" customHeight="1" thickBot="1">
      <c r="A41" s="208"/>
      <c r="B41" s="198"/>
      <c r="C41" s="28" t="s">
        <v>23</v>
      </c>
      <c r="D41" s="201"/>
      <c r="E41" s="366"/>
      <c r="F41" s="367"/>
      <c r="G41" s="204"/>
      <c r="H41" s="368"/>
      <c r="I41" s="369"/>
    </row>
    <row r="42" spans="1:9" ht="15.75" customHeight="1" thickTop="1">
      <c r="A42" s="208"/>
      <c r="B42" s="208"/>
      <c r="C42" s="208"/>
      <c r="D42" s="208"/>
      <c r="E42" s="208"/>
      <c r="F42" s="208"/>
      <c r="G42" s="208"/>
      <c r="H42" s="208"/>
      <c r="I42" s="208"/>
    </row>
    <row r="43" spans="1:9" ht="15.75" customHeight="1">
      <c r="A43" s="208" t="s">
        <v>86</v>
      </c>
      <c r="B43" s="208" t="s">
        <v>87</v>
      </c>
      <c r="C43" s="208"/>
      <c r="D43" s="208"/>
      <c r="E43" s="208"/>
      <c r="F43" s="208"/>
      <c r="G43" s="208"/>
      <c r="H43" s="208"/>
      <c r="I43" s="208"/>
    </row>
    <row r="44" spans="1:9" ht="15.75" customHeight="1" thickBot="1">
      <c r="A44" s="208"/>
      <c r="B44" s="208"/>
      <c r="C44" s="208"/>
      <c r="D44" s="208"/>
      <c r="E44" s="208"/>
      <c r="F44" s="208"/>
      <c r="G44" s="208"/>
      <c r="H44" s="208"/>
      <c r="I44" s="208"/>
    </row>
    <row r="45" spans="1:9" ht="13.5" thickTop="1">
      <c r="A45" s="208"/>
      <c r="B45" s="239"/>
      <c r="C45" s="240"/>
      <c r="D45" s="240"/>
      <c r="E45" s="240"/>
      <c r="F45" s="240"/>
      <c r="G45" s="241" t="s">
        <v>88</v>
      </c>
      <c r="H45" s="240" t="s">
        <v>89</v>
      </c>
      <c r="I45" s="29"/>
    </row>
    <row r="46" spans="1:9" ht="12.75">
      <c r="A46" s="208"/>
      <c r="B46" s="242"/>
      <c r="C46" s="243"/>
      <c r="D46" s="243"/>
      <c r="E46" s="243"/>
      <c r="F46" s="243"/>
      <c r="G46" s="244" t="s">
        <v>90</v>
      </c>
      <c r="H46" s="243" t="s">
        <v>91</v>
      </c>
      <c r="I46" s="30"/>
    </row>
    <row r="47" spans="1:9" ht="12.75">
      <c r="A47" s="208"/>
      <c r="B47" s="242"/>
      <c r="C47" s="243"/>
      <c r="D47" s="243"/>
      <c r="E47" s="243"/>
      <c r="F47" s="243"/>
      <c r="G47" s="244" t="s">
        <v>92</v>
      </c>
      <c r="H47" s="243" t="s">
        <v>93</v>
      </c>
      <c r="I47" s="30"/>
    </row>
    <row r="48" spans="1:9" ht="12.75">
      <c r="A48" s="208"/>
      <c r="B48" s="242"/>
      <c r="C48" s="243"/>
      <c r="D48" s="243"/>
      <c r="E48" s="243"/>
      <c r="F48" s="243"/>
      <c r="G48" s="244" t="s">
        <v>94</v>
      </c>
      <c r="H48" s="243" t="s">
        <v>95</v>
      </c>
      <c r="I48" s="30"/>
    </row>
    <row r="49" spans="1:9" ht="13.5" thickBot="1">
      <c r="A49" s="208"/>
      <c r="B49" s="245"/>
      <c r="C49" s="236"/>
      <c r="D49" s="236"/>
      <c r="E49" s="236"/>
      <c r="F49" s="236"/>
      <c r="G49" s="246" t="s">
        <v>96</v>
      </c>
      <c r="H49" s="236" t="s">
        <v>97</v>
      </c>
      <c r="I49" s="31"/>
    </row>
    <row r="50" spans="1:9" ht="13.5" thickTop="1">
      <c r="A50" s="208"/>
      <c r="B50" s="208"/>
      <c r="C50" s="208"/>
      <c r="D50" s="208"/>
      <c r="E50" s="208"/>
      <c r="F50" s="208"/>
      <c r="G50" s="208"/>
      <c r="H50" s="208"/>
      <c r="I50" s="208"/>
    </row>
    <row r="51" spans="1:9" ht="12.75">
      <c r="A51" s="208"/>
      <c r="B51" s="208" t="s">
        <v>98</v>
      </c>
      <c r="C51" s="208"/>
      <c r="D51" s="208"/>
      <c r="E51" s="247" t="e">
        <f>(I47+I48+I49)/(I45+I46)*100</f>
        <v>#DIV/0!</v>
      </c>
      <c r="F51" s="208" t="s">
        <v>99</v>
      </c>
      <c r="G51" s="208"/>
      <c r="H51" s="208"/>
      <c r="I51" s="205">
        <v>0</v>
      </c>
    </row>
    <row r="52" spans="1:9" ht="12.75">
      <c r="A52" s="208"/>
      <c r="B52" s="208" t="s">
        <v>100</v>
      </c>
      <c r="C52" s="208"/>
      <c r="D52" s="208"/>
      <c r="E52" s="208"/>
      <c r="F52" s="208"/>
      <c r="G52" s="208"/>
      <c r="H52" s="208"/>
      <c r="I52" s="208"/>
    </row>
    <row r="54" ht="12.75">
      <c r="E54" s="149"/>
    </row>
  </sheetData>
  <sheetProtection/>
  <mergeCells count="16">
    <mergeCell ref="E41:F41"/>
    <mergeCell ref="H41:I41"/>
    <mergeCell ref="C5:D5"/>
    <mergeCell ref="G3:H3"/>
    <mergeCell ref="G4:H4"/>
    <mergeCell ref="G6:H6"/>
    <mergeCell ref="E38:F38"/>
    <mergeCell ref="E39:F39"/>
    <mergeCell ref="E40:F40"/>
    <mergeCell ref="H38:I38"/>
    <mergeCell ref="H39:I39"/>
    <mergeCell ref="H40:I40"/>
    <mergeCell ref="A1:I1"/>
    <mergeCell ref="C3:D3"/>
    <mergeCell ref="C4:D4"/>
    <mergeCell ref="G5:H5"/>
  </mergeCells>
  <printOptions horizontalCentered="1" verticalCentered="1"/>
  <pageMargins left="0.21" right="0.5" top="0" bottom="0.25" header="0.14" footer="0.5"/>
  <pageSetup horizontalDpi="300" verticalDpi="300" orientation="portrait" scale="85" r:id="rId1"/>
  <headerFooter alignWithMargins="0">
    <oddFooter>&amp;CPage 4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"/>
    </sheetView>
  </sheetViews>
  <sheetFormatPr defaultColWidth="10.33203125" defaultRowHeight="12.75"/>
  <cols>
    <col min="1" max="2" width="9.16015625" style="33" customWidth="1"/>
    <col min="3" max="3" width="15.5" style="34" customWidth="1"/>
    <col min="4" max="4" width="15.5" style="35" customWidth="1"/>
    <col min="5" max="5" width="10.83203125" style="35" customWidth="1"/>
    <col min="6" max="6" width="14.83203125" style="34" customWidth="1"/>
    <col min="7" max="7" width="15.16015625" style="36" customWidth="1"/>
    <col min="8" max="8" width="14.5" style="36" customWidth="1"/>
    <col min="9" max="9" width="16.5" style="35" customWidth="1"/>
    <col min="10" max="16384" width="10.33203125" style="33" customWidth="1"/>
  </cols>
  <sheetData>
    <row r="1" spans="1:28" ht="15">
      <c r="A1" s="32" t="s">
        <v>121</v>
      </c>
      <c r="J1" s="37"/>
      <c r="K1" s="37"/>
      <c r="L1" s="37"/>
      <c r="M1" s="38">
        <v>65.36505417524572</v>
      </c>
      <c r="N1" s="38">
        <v>-25.179873221626607</v>
      </c>
      <c r="O1" s="38">
        <v>5.372912049610916</v>
      </c>
      <c r="P1" s="38">
        <v>0.1358330337342366</v>
      </c>
      <c r="Q1" s="38">
        <v>-21.060716201986384</v>
      </c>
      <c r="R1" s="38">
        <v>8.729930876466758</v>
      </c>
      <c r="S1" s="38">
        <v>-1.1982585468728577</v>
      </c>
      <c r="T1" s="38">
        <v>0.053508297760689466</v>
      </c>
      <c r="U1" s="38"/>
      <c r="V1" s="38"/>
      <c r="W1" s="38"/>
      <c r="X1" s="38"/>
      <c r="Y1" s="38"/>
      <c r="Z1" s="38"/>
      <c r="AA1" s="38"/>
      <c r="AB1" s="38"/>
    </row>
    <row r="2" spans="1:28" ht="19.5" customHeight="1">
      <c r="A2" s="32"/>
      <c r="B2" s="104" t="s">
        <v>0</v>
      </c>
      <c r="C2" s="350">
        <f>'Turb Compliance'!$C$5:$D$5</f>
        <v>42430</v>
      </c>
      <c r="D2" s="350"/>
      <c r="E2" s="124"/>
      <c r="F2" s="104" t="s">
        <v>34</v>
      </c>
      <c r="G2" s="357"/>
      <c r="H2" s="357"/>
      <c r="J2" s="37"/>
      <c r="K2" s="3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9.5" customHeight="1">
      <c r="A3" s="32"/>
      <c r="B3" s="104" t="s">
        <v>2</v>
      </c>
      <c r="C3" s="351">
        <f>'Turb Compliance'!$C$6:$D$6</f>
        <v>42430</v>
      </c>
      <c r="D3" s="351"/>
      <c r="E3" s="124"/>
      <c r="F3" s="104" t="s">
        <v>33</v>
      </c>
      <c r="G3" s="356"/>
      <c r="H3" s="356"/>
      <c r="J3" s="37"/>
      <c r="K3" s="37"/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19.5" customHeight="1">
      <c r="A4" s="39"/>
      <c r="B4" s="104" t="s">
        <v>31</v>
      </c>
      <c r="C4" s="344">
        <f>IF('Turb Compliance'!$C$7:$D$7="","",'Turb Compliance'!$C$7:$D$7)</f>
      </c>
      <c r="D4" s="344"/>
      <c r="E4" s="124"/>
      <c r="F4" s="104" t="s">
        <v>32</v>
      </c>
      <c r="G4" s="356"/>
      <c r="H4" s="356"/>
      <c r="I4" s="41"/>
      <c r="J4" s="37"/>
      <c r="K4" s="37"/>
      <c r="L4" s="37"/>
      <c r="M4" s="38">
        <v>-204.23986869519717</v>
      </c>
      <c r="N4" s="38">
        <v>169.08849862164206</v>
      </c>
      <c r="O4" s="38">
        <v>-35.818309720175144</v>
      </c>
      <c r="P4" s="38">
        <v>2.3156887492143685</v>
      </c>
      <c r="Q4" s="38">
        <v>40.095675980976566</v>
      </c>
      <c r="R4" s="38">
        <v>-16.79061935828776</v>
      </c>
      <c r="S4" s="38">
        <v>2.323781598776596</v>
      </c>
      <c r="T4" s="38">
        <v>-0.10630960897585164</v>
      </c>
      <c r="U4" s="38"/>
      <c r="V4" s="38"/>
      <c r="W4" s="38"/>
      <c r="X4" s="38"/>
      <c r="Y4" s="38"/>
      <c r="Z4" s="38"/>
      <c r="AA4" s="38"/>
      <c r="AB4" s="38"/>
    </row>
    <row r="5" spans="1:28" ht="18" customHeight="1">
      <c r="A5" s="43"/>
      <c r="B5" s="102"/>
      <c r="C5" s="102"/>
      <c r="D5" s="102"/>
      <c r="E5" s="124"/>
      <c r="F5" s="248"/>
      <c r="G5" s="376"/>
      <c r="H5" s="376"/>
      <c r="I5" s="44"/>
      <c r="J5" s="37"/>
      <c r="K5" s="37"/>
      <c r="L5" s="37"/>
      <c r="M5" s="38">
        <v>162.86694898046107</v>
      </c>
      <c r="N5" s="38">
        <v>-110.86815206406479</v>
      </c>
      <c r="O5" s="38">
        <v>21.551117841012896</v>
      </c>
      <c r="P5" s="38">
        <v>-1.2712117668139953</v>
      </c>
      <c r="Q5" s="38">
        <v>-22.276997541554536</v>
      </c>
      <c r="R5" s="38">
        <v>9.349268164941828</v>
      </c>
      <c r="S5" s="38">
        <v>-1.2972273115765207</v>
      </c>
      <c r="T5" s="38">
        <v>0.059385148031709904</v>
      </c>
      <c r="U5" s="38"/>
      <c r="V5" s="38"/>
      <c r="W5" s="38"/>
      <c r="X5" s="38"/>
      <c r="Y5" s="38"/>
      <c r="Z5" s="38"/>
      <c r="AA5" s="38"/>
      <c r="AB5" s="38"/>
    </row>
    <row r="6" spans="1:28" ht="18" customHeight="1">
      <c r="A6" s="43"/>
      <c r="B6" s="102"/>
      <c r="C6" s="102"/>
      <c r="D6" s="102"/>
      <c r="E6" s="105"/>
      <c r="F6" s="105"/>
      <c r="G6" s="102"/>
      <c r="H6" s="102"/>
      <c r="I6" s="44"/>
      <c r="J6" s="37"/>
      <c r="K6" s="37"/>
      <c r="L6" s="37"/>
      <c r="M6" s="38">
        <v>-35.09421335064043</v>
      </c>
      <c r="N6" s="38">
        <v>21.801664245551017</v>
      </c>
      <c r="O6" s="38">
        <v>-4.030596268007439</v>
      </c>
      <c r="P6" s="38">
        <v>0.22909966451643185</v>
      </c>
      <c r="Q6" s="38">
        <v>3.730752144203924</v>
      </c>
      <c r="R6" s="38">
        <v>-1.5712363537282503</v>
      </c>
      <c r="S6" s="38">
        <v>0.21878710637303042</v>
      </c>
      <c r="T6" s="38">
        <v>-0.010046314323306531</v>
      </c>
      <c r="U6" s="38"/>
      <c r="V6" s="38"/>
      <c r="W6" s="38"/>
      <c r="X6" s="38"/>
      <c r="Y6" s="38"/>
      <c r="Z6" s="38"/>
      <c r="AA6" s="38"/>
      <c r="AB6" s="38"/>
    </row>
    <row r="7" spans="1:28" ht="12.75">
      <c r="A7" s="39"/>
      <c r="B7" s="39"/>
      <c r="C7" s="40"/>
      <c r="D7" s="41"/>
      <c r="E7" s="41"/>
      <c r="F7" s="40"/>
      <c r="G7" s="42"/>
      <c r="H7" s="42"/>
      <c r="I7" s="41"/>
      <c r="J7" s="37"/>
      <c r="K7" s="37"/>
      <c r="L7" s="37"/>
      <c r="M7" s="38">
        <v>-624.0289398057961</v>
      </c>
      <c r="N7" s="38">
        <v>260.5181159235877</v>
      </c>
      <c r="O7" s="38">
        <v>-36.190633947202365</v>
      </c>
      <c r="P7" s="38">
        <v>1.603583967063531</v>
      </c>
      <c r="Q7" s="38">
        <v>0.94149260565702</v>
      </c>
      <c r="R7" s="38">
        <v>-0.3895503930840315</v>
      </c>
      <c r="S7" s="38">
        <v>0.05335708404261164</v>
      </c>
      <c r="T7" s="38">
        <v>-0.0023786645994113434</v>
      </c>
      <c r="U7" s="38"/>
      <c r="V7" s="38"/>
      <c r="W7" s="38"/>
      <c r="X7" s="38"/>
      <c r="Y7" s="38"/>
      <c r="Z7" s="38"/>
      <c r="AA7" s="38"/>
      <c r="AB7" s="38"/>
    </row>
    <row r="8" spans="1:28" ht="12.75">
      <c r="A8" s="45"/>
      <c r="B8" s="46"/>
      <c r="C8" s="46" t="s">
        <v>101</v>
      </c>
      <c r="D8" s="47"/>
      <c r="E8" s="48"/>
      <c r="F8" s="48"/>
      <c r="G8" s="47"/>
      <c r="H8" s="49"/>
      <c r="I8" s="249">
        <v>2.5</v>
      </c>
      <c r="J8" s="37"/>
      <c r="K8" s="37"/>
      <c r="L8" s="37"/>
      <c r="M8" s="38">
        <v>1141.9862914972177</v>
      </c>
      <c r="N8" s="38">
        <v>-489.74828536763835</v>
      </c>
      <c r="O8" s="38">
        <v>69.43133464731395</v>
      </c>
      <c r="P8" s="38">
        <v>-3.257987804520062</v>
      </c>
      <c r="Q8" s="38">
        <v>-1.7929069839711658</v>
      </c>
      <c r="R8" s="38">
        <v>0.7486233636214243</v>
      </c>
      <c r="S8" s="38">
        <v>-0.1033107480597953</v>
      </c>
      <c r="T8" s="38">
        <v>0.0047131829120457686</v>
      </c>
      <c r="U8" s="38"/>
      <c r="V8" s="38"/>
      <c r="W8" s="38"/>
      <c r="X8" s="38"/>
      <c r="Y8" s="38"/>
      <c r="Z8" s="38"/>
      <c r="AA8" s="38"/>
      <c r="AB8" s="38"/>
    </row>
    <row r="9" spans="1:28" ht="12.75">
      <c r="A9" s="46"/>
      <c r="B9" s="46"/>
      <c r="J9" s="37"/>
      <c r="K9" s="37"/>
      <c r="L9" s="37"/>
      <c r="M9" s="38">
        <v>-599.3180930330351</v>
      </c>
      <c r="N9" s="38">
        <v>259.4068630827347</v>
      </c>
      <c r="O9" s="38">
        <v>-37.1033331528122</v>
      </c>
      <c r="P9" s="38">
        <v>1.746326456107883</v>
      </c>
      <c r="Q9" s="38">
        <v>1.000079881402902</v>
      </c>
      <c r="R9" s="38">
        <v>-0.4180957308338069</v>
      </c>
      <c r="S9" s="38">
        <v>0.05779517116510644</v>
      </c>
      <c r="T9" s="38">
        <v>-0.002636952236292862</v>
      </c>
      <c r="U9" s="38"/>
      <c r="V9" s="38"/>
      <c r="W9" s="38"/>
      <c r="X9" s="38"/>
      <c r="Y9" s="38"/>
      <c r="Z9" s="38"/>
      <c r="AA9" s="38"/>
      <c r="AB9" s="38"/>
    </row>
    <row r="10" spans="1:28" ht="12.75">
      <c r="A10" s="46"/>
      <c r="B10" s="46" t="s">
        <v>102</v>
      </c>
      <c r="C10" s="47"/>
      <c r="D10" s="48"/>
      <c r="E10" s="48"/>
      <c r="F10" s="47"/>
      <c r="G10" s="49"/>
      <c r="H10" s="49"/>
      <c r="J10" s="37"/>
      <c r="K10" s="37"/>
      <c r="L10" s="37"/>
      <c r="M10" s="38">
        <v>97.74484796136502</v>
      </c>
      <c r="N10" s="38">
        <v>-42.732800340529444</v>
      </c>
      <c r="O10" s="38">
        <v>6.166558821845106</v>
      </c>
      <c r="P10" s="38">
        <v>-0.2921275759884632</v>
      </c>
      <c r="Q10" s="38">
        <v>-0.1673636653448084</v>
      </c>
      <c r="R10" s="38">
        <v>0.07016126667051856</v>
      </c>
      <c r="S10" s="38">
        <v>-0.009727181851938065</v>
      </c>
      <c r="T10" s="38">
        <v>0.0004449850379876742</v>
      </c>
      <c r="U10" s="38"/>
      <c r="V10" s="38"/>
      <c r="W10" s="38"/>
      <c r="X10" s="38"/>
      <c r="Y10" s="38"/>
      <c r="Z10" s="38"/>
      <c r="AA10" s="38"/>
      <c r="AB10" s="38"/>
    </row>
    <row r="11" spans="1:28" ht="13.5" thickBot="1">
      <c r="A11" s="46"/>
      <c r="B11" s="46"/>
      <c r="J11" s="37"/>
      <c r="K11" s="37"/>
      <c r="L11" s="37"/>
      <c r="M11" s="38">
        <v>193.22587428397787</v>
      </c>
      <c r="N11" s="38">
        <v>-80.31125711382667</v>
      </c>
      <c r="O11" s="38">
        <v>11.061071175396783</v>
      </c>
      <c r="P11" s="38">
        <v>-0.49461290733411883</v>
      </c>
      <c r="Q11" s="38">
        <v>-0.014746248776022389</v>
      </c>
      <c r="R11" s="38">
        <v>0.006093054749073057</v>
      </c>
      <c r="S11" s="38">
        <v>-0.0008333115754235463</v>
      </c>
      <c r="T11" s="38">
        <v>3.709602404017137E-05</v>
      </c>
      <c r="U11" s="38"/>
      <c r="V11" s="38"/>
      <c r="W11" s="38"/>
      <c r="X11" s="38"/>
      <c r="Y11" s="38"/>
      <c r="Z11" s="38"/>
      <c r="AA11" s="38"/>
      <c r="AB11" s="38"/>
    </row>
    <row r="12" spans="1:28" ht="16.5" thickTop="1">
      <c r="A12" s="46"/>
      <c r="B12" s="51"/>
      <c r="C12" s="52" t="s">
        <v>103</v>
      </c>
      <c r="D12" s="53" t="s">
        <v>130</v>
      </c>
      <c r="E12" s="53"/>
      <c r="F12" s="52"/>
      <c r="G12" s="54"/>
      <c r="H12" s="54"/>
      <c r="I12" s="55" t="s">
        <v>104</v>
      </c>
      <c r="J12" s="37"/>
      <c r="K12" s="37"/>
      <c r="L12" s="37"/>
      <c r="M12" s="38">
        <v>-364.40749113276706</v>
      </c>
      <c r="N12" s="38">
        <v>153.42562477634422</v>
      </c>
      <c r="O12" s="38">
        <v>-21.348646059393452</v>
      </c>
      <c r="P12" s="38">
        <v>0.9819761182433455</v>
      </c>
      <c r="Q12" s="38">
        <v>0.027982391878193163</v>
      </c>
      <c r="R12" s="38">
        <v>-0.01166151728718996</v>
      </c>
      <c r="S12" s="38">
        <v>0.0016062942750991694</v>
      </c>
      <c r="T12" s="38">
        <v>-7.315190423579227E-05</v>
      </c>
      <c r="U12" s="38"/>
      <c r="V12" s="38"/>
      <c r="W12" s="38"/>
      <c r="X12" s="38"/>
      <c r="Y12" s="38"/>
      <c r="Z12" s="38"/>
      <c r="AA12" s="38"/>
      <c r="AB12" s="38"/>
    </row>
    <row r="13" spans="1:28" ht="12.75">
      <c r="A13" s="46"/>
      <c r="B13" s="56" t="s">
        <v>3</v>
      </c>
      <c r="C13" s="57" t="s">
        <v>122</v>
      </c>
      <c r="D13" s="58" t="s">
        <v>108</v>
      </c>
      <c r="E13" s="58"/>
      <c r="F13" s="57" t="s">
        <v>64</v>
      </c>
      <c r="G13" s="59" t="s">
        <v>105</v>
      </c>
      <c r="H13" s="59" t="s">
        <v>106</v>
      </c>
      <c r="I13" s="60" t="s">
        <v>107</v>
      </c>
      <c r="J13" s="37"/>
      <c r="K13" s="37"/>
      <c r="L13" s="37"/>
      <c r="M13" s="38">
        <v>199.44719204439593</v>
      </c>
      <c r="N13" s="38">
        <v>-84.32429551442172</v>
      </c>
      <c r="O13" s="38">
        <v>11.785346869625743</v>
      </c>
      <c r="P13" s="38">
        <v>-0.5430713927840897</v>
      </c>
      <c r="Q13" s="38">
        <v>-0.015596544672137528</v>
      </c>
      <c r="R13" s="38">
        <v>0.006504340177247433</v>
      </c>
      <c r="S13" s="38">
        <v>-0.0008970423765111837</v>
      </c>
      <c r="T13" s="38">
        <v>4.084503550348367E-05</v>
      </c>
      <c r="U13" s="38"/>
      <c r="V13" s="38"/>
      <c r="W13" s="38"/>
      <c r="X13" s="38"/>
      <c r="Y13" s="38"/>
      <c r="Z13" s="38"/>
      <c r="AA13" s="38"/>
      <c r="AB13" s="38"/>
    </row>
    <row r="14" spans="1:28" ht="16.5" thickBot="1">
      <c r="A14" s="46"/>
      <c r="B14" s="61"/>
      <c r="C14" s="62" t="s">
        <v>123</v>
      </c>
      <c r="D14" s="63" t="s">
        <v>124</v>
      </c>
      <c r="E14" s="63" t="s">
        <v>65</v>
      </c>
      <c r="F14" s="62" t="s">
        <v>125</v>
      </c>
      <c r="G14" s="64" t="s">
        <v>109</v>
      </c>
      <c r="H14" s="64" t="s">
        <v>109</v>
      </c>
      <c r="I14" s="65" t="s">
        <v>110</v>
      </c>
      <c r="J14" s="66" t="s">
        <v>117</v>
      </c>
      <c r="K14" s="66" t="s">
        <v>65</v>
      </c>
      <c r="L14" s="66" t="s">
        <v>111</v>
      </c>
      <c r="M14" s="38">
        <v>-33.21593832034256</v>
      </c>
      <c r="N14" s="38">
        <v>14.116371105921056</v>
      </c>
      <c r="O14" s="38">
        <v>-1.9827996728191422</v>
      </c>
      <c r="P14" s="38">
        <v>0.09174026999188094</v>
      </c>
      <c r="Q14" s="38">
        <v>0.0026013898085761023</v>
      </c>
      <c r="R14" s="38">
        <v>-0.0010874242982490125</v>
      </c>
      <c r="S14" s="38">
        <v>0.00015036762428804313</v>
      </c>
      <c r="T14" s="38">
        <v>-6.8637573195753125E-06</v>
      </c>
      <c r="U14" s="38"/>
      <c r="V14" s="38"/>
      <c r="W14" s="38"/>
      <c r="X14" s="38"/>
      <c r="Y14" s="38"/>
      <c r="Z14" s="38"/>
      <c r="AA14" s="38"/>
      <c r="AB14" s="38"/>
    </row>
    <row r="15" spans="1:28" ht="15" customHeight="1" thickTop="1">
      <c r="A15" s="46"/>
      <c r="B15" s="67">
        <v>1</v>
      </c>
      <c r="C15" s="68"/>
      <c r="D15" s="68"/>
      <c r="E15" s="68"/>
      <c r="F15" s="68"/>
      <c r="G15" s="69">
        <f aca="true" t="shared" si="0" ref="G15:G45">C15*D15</f>
        <v>0</v>
      </c>
      <c r="H15" s="69">
        <f aca="true" t="shared" si="1" ref="H15:H45">IF(C15=0,0,SUM(M15:AB15)*((3-$I$8)/3))</f>
        <v>0</v>
      </c>
      <c r="I15" s="70">
        <f aca="true" t="shared" si="2" ref="I15:I45">IF(C15=0,0,G15/H15)</f>
        <v>0</v>
      </c>
      <c r="J15" s="71">
        <f aca="true" t="shared" si="3" ref="J15:J45">MAX(MIN(D15,3),0.4)</f>
        <v>3</v>
      </c>
      <c r="K15" s="71">
        <f aca="true" t="shared" si="4" ref="K15:K45">MAX(MIN(E15,9),6)</f>
        <v>9</v>
      </c>
      <c r="L15" s="71">
        <f aca="true" t="shared" si="5" ref="L15:L45">MAX(MIN(F15,25),0.5)</f>
        <v>25</v>
      </c>
      <c r="M15" s="38">
        <f aca="true" t="shared" si="6" ref="M15:M45">$M$1+$M$7*$L15+$M$11*($L15^2)+$Q$1*($L15^3)+$Q$7*($L15^4)+$Q$11*($L15^5)</f>
        <v>-78.66428809097852</v>
      </c>
      <c r="N15" s="38">
        <f aca="true" t="shared" si="7" ref="N15:N45">($N$1+$N$7*$L15+$N$11*($L15^2)+$R$1*($L15^3)+$R$7*($L15^4)+$R$11*($L15^5))*$K15</f>
        <v>294.9548308763624</v>
      </c>
      <c r="O15" s="38">
        <f aca="true" t="shared" si="8" ref="O15:O45">($O$1+$O$7*$L15+$O$11*($L15^2)+$S$1*($L15^3)+$S$7*($L15^4)+$S$11*($L15^5))*($K15^2)</f>
        <v>-341.0623661968284</v>
      </c>
      <c r="P15" s="38">
        <f aca="true" t="shared" si="9" ref="P15:P45">($P$1+$P$7*$L15+$P$11*($L15^2)+$T$1*($L15^3)+$T$7*($L15^4)+$T$11*($L15^5))*($K15^3)</f>
        <v>189.18881118544408</v>
      </c>
      <c r="Q15" s="38">
        <f aca="true" t="shared" si="10" ref="Q15:Q45">($M$4+$M$8*$L15+$M$12*($L15^2)+$Q$4*($L15^3)+$Q$8*($L15^4)+$Q$12*($L15^5))*$J15</f>
        <v>-9.216794225445483</v>
      </c>
      <c r="R15" s="38">
        <f aca="true" t="shared" si="11" ref="R15:R45">($N$4+$N$8*$L15+$N$12*($L15^2)+$R$4*($L15^3)+$R$8*($L15^4)+$R$12*($L15^5))*$K15*$J15</f>
        <v>323.08289920783136</v>
      </c>
      <c r="S15" s="38">
        <f aca="true" t="shared" si="12" ref="S15:S45">($O$4+$O$8*$L15+$O$12*($L15^2)+$S$4*($L15^3)+$S$8*($L15^4)+$S$12*($L15^5))*($K15^2)*$J15</f>
        <v>-764.1573289698499</v>
      </c>
      <c r="T15" s="38">
        <f aca="true" t="shared" si="13" ref="T15:T45">($P$4+$P$8*$L15+$P$12*($L15^2)+$T$4*($L15^3)+$T$8*($L15^4)+$T$12*($L15^5))*($K15^3)*$J15</f>
        <v>495.218825275211</v>
      </c>
      <c r="U15" s="38">
        <f aca="true" t="shared" si="14" ref="U15:U45">($M$5+$M$9*$L15+$M$13*($L15^2)+$Q$5*($L15^3)+$Q$9*($L15^4)+$Q$13*($L15^5))*($J15^2)</f>
        <v>922.6815595014486</v>
      </c>
      <c r="V15" s="38">
        <f aca="true" t="shared" si="15" ref="V15:V45">($N$5+$N$9*$L15+$N$13*($L15^2)+$R$5*($L15^3)+$R$9*($L15^4)+$R$13*($L15^5))*$K15*($J15^2)</f>
        <v>-3706.8846331853056</v>
      </c>
      <c r="W15" s="38">
        <f aca="true" t="shared" si="16" ref="W15:W45">($O$5+$O$9*$L15+$O$13*($L15^2)+$S$5*($L15^3)+$S$9*($L15^4)+$S$13*($L15^5))*($K15^2)*($J15^2)</f>
        <v>4878.553589218547</v>
      </c>
      <c r="X15" s="38">
        <f aca="true" t="shared" si="17" ref="X15:X45">($P$5+$P$9*$L15+$P$13*($L15^2)+$T$5*($L15^3)+$T$9*($L15^4)+$T$13*($L15^5))*($K15^3)*($J15^2)</f>
        <v>-2111.9880119679246</v>
      </c>
      <c r="Y15" s="38">
        <f aca="true" t="shared" si="18" ref="Y15:Y45">($M$6+$M$10*$L15+$M$14*($L15^2)+$Q$6*($L15^3)+$Q$10*($L15^4)+$Q$14*($L15^5))*($J15^3)</f>
        <v>-827.9992066703817</v>
      </c>
      <c r="Z15" s="38">
        <f aca="true" t="shared" si="19" ref="Z15:Z45">($N$6+$N$10*$L15+$N$14*($L15^2)+$R$6*($L15^3)+$R$10*($L15^4)+$R$14*($L15^5))*$K15*($J15^3)</f>
        <v>3162.025474503571</v>
      </c>
      <c r="AA15" s="38">
        <f aca="true" t="shared" si="20" ref="AA15:AA45">($O$6+$O$10*$L15+$O$14*($L15^2)+$S$6*($L15^3)+$S$10*($L15^4)+$S$14*($L15^5))*($K15^2)*($J15^3)</f>
        <v>-3968.233053685013</v>
      </c>
      <c r="AB15" s="38">
        <f aca="true" t="shared" si="21" ref="AB15:AB45">($P$6+$P$10*$L15+$P$14*($L15^2)+$T$6*($L15^3)+$T$10*($L15^4)+$T$14*($L15^5))*($K15^3)*($J15^3)</f>
        <v>1639.9501233962137</v>
      </c>
    </row>
    <row r="16" spans="1:28" ht="15" customHeight="1">
      <c r="A16" s="46"/>
      <c r="B16" s="72">
        <v>2</v>
      </c>
      <c r="C16" s="68"/>
      <c r="D16" s="68"/>
      <c r="E16" s="68"/>
      <c r="F16" s="68"/>
      <c r="G16" s="73">
        <f t="shared" si="0"/>
        <v>0</v>
      </c>
      <c r="H16" s="73">
        <f t="shared" si="1"/>
        <v>0</v>
      </c>
      <c r="I16" s="74">
        <f t="shared" si="2"/>
        <v>0</v>
      </c>
      <c r="J16" s="71">
        <f t="shared" si="3"/>
        <v>3</v>
      </c>
      <c r="K16" s="71">
        <f t="shared" si="4"/>
        <v>9</v>
      </c>
      <c r="L16" s="71">
        <f t="shared" si="5"/>
        <v>25</v>
      </c>
      <c r="M16" s="38">
        <f t="shared" si="6"/>
        <v>-78.66428809097852</v>
      </c>
      <c r="N16" s="38">
        <f t="shared" si="7"/>
        <v>294.9548308763624</v>
      </c>
      <c r="O16" s="38">
        <f t="shared" si="8"/>
        <v>-341.0623661968284</v>
      </c>
      <c r="P16" s="38">
        <f t="shared" si="9"/>
        <v>189.18881118544408</v>
      </c>
      <c r="Q16" s="38">
        <f t="shared" si="10"/>
        <v>-9.216794225445483</v>
      </c>
      <c r="R16" s="38">
        <f t="shared" si="11"/>
        <v>323.08289920783136</v>
      </c>
      <c r="S16" s="38">
        <f t="shared" si="12"/>
        <v>-764.1573289698499</v>
      </c>
      <c r="T16" s="38">
        <f t="shared" si="13"/>
        <v>495.218825275211</v>
      </c>
      <c r="U16" s="38">
        <f t="shared" si="14"/>
        <v>922.6815595014486</v>
      </c>
      <c r="V16" s="38">
        <f t="shared" si="15"/>
        <v>-3706.8846331853056</v>
      </c>
      <c r="W16" s="38">
        <f t="shared" si="16"/>
        <v>4878.553589218547</v>
      </c>
      <c r="X16" s="38">
        <f t="shared" si="17"/>
        <v>-2111.9880119679246</v>
      </c>
      <c r="Y16" s="38">
        <f t="shared" si="18"/>
        <v>-827.9992066703817</v>
      </c>
      <c r="Z16" s="38">
        <f t="shared" si="19"/>
        <v>3162.025474503571</v>
      </c>
      <c r="AA16" s="38">
        <f t="shared" si="20"/>
        <v>-3968.233053685013</v>
      </c>
      <c r="AB16" s="38">
        <f t="shared" si="21"/>
        <v>1639.9501233962137</v>
      </c>
    </row>
    <row r="17" spans="1:28" ht="15" customHeight="1">
      <c r="A17" s="46"/>
      <c r="B17" s="72">
        <v>3</v>
      </c>
      <c r="C17" s="68"/>
      <c r="D17" s="68"/>
      <c r="E17" s="68"/>
      <c r="F17" s="68"/>
      <c r="G17" s="73">
        <f t="shared" si="0"/>
        <v>0</v>
      </c>
      <c r="H17" s="73">
        <f t="shared" si="1"/>
        <v>0</v>
      </c>
      <c r="I17" s="74">
        <f t="shared" si="2"/>
        <v>0</v>
      </c>
      <c r="J17" s="71">
        <f t="shared" si="3"/>
        <v>3</v>
      </c>
      <c r="K17" s="71">
        <f t="shared" si="4"/>
        <v>9</v>
      </c>
      <c r="L17" s="71">
        <f t="shared" si="5"/>
        <v>25</v>
      </c>
      <c r="M17" s="38">
        <f t="shared" si="6"/>
        <v>-78.66428809097852</v>
      </c>
      <c r="N17" s="38">
        <f t="shared" si="7"/>
        <v>294.9548308763624</v>
      </c>
      <c r="O17" s="38">
        <f t="shared" si="8"/>
        <v>-341.0623661968284</v>
      </c>
      <c r="P17" s="38">
        <f t="shared" si="9"/>
        <v>189.18881118544408</v>
      </c>
      <c r="Q17" s="38">
        <f t="shared" si="10"/>
        <v>-9.216794225445483</v>
      </c>
      <c r="R17" s="38">
        <f t="shared" si="11"/>
        <v>323.08289920783136</v>
      </c>
      <c r="S17" s="38">
        <f t="shared" si="12"/>
        <v>-764.1573289698499</v>
      </c>
      <c r="T17" s="38">
        <f t="shared" si="13"/>
        <v>495.218825275211</v>
      </c>
      <c r="U17" s="38">
        <f t="shared" si="14"/>
        <v>922.6815595014486</v>
      </c>
      <c r="V17" s="38">
        <f t="shared" si="15"/>
        <v>-3706.8846331853056</v>
      </c>
      <c r="W17" s="38">
        <f t="shared" si="16"/>
        <v>4878.553589218547</v>
      </c>
      <c r="X17" s="38">
        <f t="shared" si="17"/>
        <v>-2111.9880119679246</v>
      </c>
      <c r="Y17" s="38">
        <f t="shared" si="18"/>
        <v>-827.9992066703817</v>
      </c>
      <c r="Z17" s="38">
        <f t="shared" si="19"/>
        <v>3162.025474503571</v>
      </c>
      <c r="AA17" s="38">
        <f t="shared" si="20"/>
        <v>-3968.233053685013</v>
      </c>
      <c r="AB17" s="38">
        <f t="shared" si="21"/>
        <v>1639.9501233962137</v>
      </c>
    </row>
    <row r="18" spans="1:28" ht="15" customHeight="1">
      <c r="A18" s="46"/>
      <c r="B18" s="72">
        <v>4</v>
      </c>
      <c r="C18" s="68"/>
      <c r="D18" s="68"/>
      <c r="E18" s="68"/>
      <c r="F18" s="68"/>
      <c r="G18" s="73">
        <f t="shared" si="0"/>
        <v>0</v>
      </c>
      <c r="H18" s="73">
        <f t="shared" si="1"/>
        <v>0</v>
      </c>
      <c r="I18" s="74">
        <f t="shared" si="2"/>
        <v>0</v>
      </c>
      <c r="J18" s="71">
        <f t="shared" si="3"/>
        <v>3</v>
      </c>
      <c r="K18" s="71">
        <f t="shared" si="4"/>
        <v>9</v>
      </c>
      <c r="L18" s="71">
        <f t="shared" si="5"/>
        <v>25</v>
      </c>
      <c r="M18" s="38">
        <f t="shared" si="6"/>
        <v>-78.66428809097852</v>
      </c>
      <c r="N18" s="38">
        <f t="shared" si="7"/>
        <v>294.9548308763624</v>
      </c>
      <c r="O18" s="38">
        <f t="shared" si="8"/>
        <v>-341.0623661968284</v>
      </c>
      <c r="P18" s="38">
        <f t="shared" si="9"/>
        <v>189.18881118544408</v>
      </c>
      <c r="Q18" s="38">
        <f t="shared" si="10"/>
        <v>-9.216794225445483</v>
      </c>
      <c r="R18" s="38">
        <f t="shared" si="11"/>
        <v>323.08289920783136</v>
      </c>
      <c r="S18" s="38">
        <f t="shared" si="12"/>
        <v>-764.1573289698499</v>
      </c>
      <c r="T18" s="38">
        <f t="shared" si="13"/>
        <v>495.218825275211</v>
      </c>
      <c r="U18" s="38">
        <f t="shared" si="14"/>
        <v>922.6815595014486</v>
      </c>
      <c r="V18" s="38">
        <f t="shared" si="15"/>
        <v>-3706.8846331853056</v>
      </c>
      <c r="W18" s="38">
        <f t="shared" si="16"/>
        <v>4878.553589218547</v>
      </c>
      <c r="X18" s="38">
        <f t="shared" si="17"/>
        <v>-2111.9880119679246</v>
      </c>
      <c r="Y18" s="38">
        <f t="shared" si="18"/>
        <v>-827.9992066703817</v>
      </c>
      <c r="Z18" s="38">
        <f t="shared" si="19"/>
        <v>3162.025474503571</v>
      </c>
      <c r="AA18" s="38">
        <f t="shared" si="20"/>
        <v>-3968.233053685013</v>
      </c>
      <c r="AB18" s="38">
        <f t="shared" si="21"/>
        <v>1639.9501233962137</v>
      </c>
    </row>
    <row r="19" spans="1:28" ht="15" customHeight="1">
      <c r="A19" s="46"/>
      <c r="B19" s="72">
        <v>5</v>
      </c>
      <c r="C19" s="68"/>
      <c r="D19" s="68"/>
      <c r="E19" s="68"/>
      <c r="F19" s="68"/>
      <c r="G19" s="73">
        <f t="shared" si="0"/>
        <v>0</v>
      </c>
      <c r="H19" s="73">
        <f t="shared" si="1"/>
        <v>0</v>
      </c>
      <c r="I19" s="74">
        <f t="shared" si="2"/>
        <v>0</v>
      </c>
      <c r="J19" s="71">
        <f t="shared" si="3"/>
        <v>3</v>
      </c>
      <c r="K19" s="71">
        <f t="shared" si="4"/>
        <v>9</v>
      </c>
      <c r="L19" s="71">
        <f t="shared" si="5"/>
        <v>25</v>
      </c>
      <c r="M19" s="38">
        <f t="shared" si="6"/>
        <v>-78.66428809097852</v>
      </c>
      <c r="N19" s="38">
        <f t="shared" si="7"/>
        <v>294.9548308763624</v>
      </c>
      <c r="O19" s="38">
        <f t="shared" si="8"/>
        <v>-341.0623661968284</v>
      </c>
      <c r="P19" s="38">
        <f t="shared" si="9"/>
        <v>189.18881118544408</v>
      </c>
      <c r="Q19" s="38">
        <f t="shared" si="10"/>
        <v>-9.216794225445483</v>
      </c>
      <c r="R19" s="38">
        <f t="shared" si="11"/>
        <v>323.08289920783136</v>
      </c>
      <c r="S19" s="38">
        <f t="shared" si="12"/>
        <v>-764.1573289698499</v>
      </c>
      <c r="T19" s="38">
        <f t="shared" si="13"/>
        <v>495.218825275211</v>
      </c>
      <c r="U19" s="38">
        <f t="shared" si="14"/>
        <v>922.6815595014486</v>
      </c>
      <c r="V19" s="38">
        <f t="shared" si="15"/>
        <v>-3706.8846331853056</v>
      </c>
      <c r="W19" s="38">
        <f t="shared" si="16"/>
        <v>4878.553589218547</v>
      </c>
      <c r="X19" s="38">
        <f t="shared" si="17"/>
        <v>-2111.9880119679246</v>
      </c>
      <c r="Y19" s="38">
        <f t="shared" si="18"/>
        <v>-827.9992066703817</v>
      </c>
      <c r="Z19" s="38">
        <f t="shared" si="19"/>
        <v>3162.025474503571</v>
      </c>
      <c r="AA19" s="38">
        <f t="shared" si="20"/>
        <v>-3968.233053685013</v>
      </c>
      <c r="AB19" s="38">
        <f t="shared" si="21"/>
        <v>1639.9501233962137</v>
      </c>
    </row>
    <row r="20" spans="1:28" ht="15" customHeight="1">
      <c r="A20" s="46"/>
      <c r="B20" s="72">
        <v>6</v>
      </c>
      <c r="C20" s="68"/>
      <c r="D20" s="68"/>
      <c r="E20" s="68"/>
      <c r="F20" s="68"/>
      <c r="G20" s="73">
        <f t="shared" si="0"/>
        <v>0</v>
      </c>
      <c r="H20" s="73">
        <f t="shared" si="1"/>
        <v>0</v>
      </c>
      <c r="I20" s="74">
        <f t="shared" si="2"/>
        <v>0</v>
      </c>
      <c r="J20" s="71">
        <f t="shared" si="3"/>
        <v>3</v>
      </c>
      <c r="K20" s="71">
        <f t="shared" si="4"/>
        <v>9</v>
      </c>
      <c r="L20" s="71">
        <f t="shared" si="5"/>
        <v>25</v>
      </c>
      <c r="M20" s="38">
        <f t="shared" si="6"/>
        <v>-78.66428809097852</v>
      </c>
      <c r="N20" s="38">
        <f t="shared" si="7"/>
        <v>294.9548308763624</v>
      </c>
      <c r="O20" s="38">
        <f t="shared" si="8"/>
        <v>-341.0623661968284</v>
      </c>
      <c r="P20" s="38">
        <f t="shared" si="9"/>
        <v>189.18881118544408</v>
      </c>
      <c r="Q20" s="38">
        <f t="shared" si="10"/>
        <v>-9.216794225445483</v>
      </c>
      <c r="R20" s="38">
        <f t="shared" si="11"/>
        <v>323.08289920783136</v>
      </c>
      <c r="S20" s="38">
        <f t="shared" si="12"/>
        <v>-764.1573289698499</v>
      </c>
      <c r="T20" s="38">
        <f t="shared" si="13"/>
        <v>495.218825275211</v>
      </c>
      <c r="U20" s="38">
        <f t="shared" si="14"/>
        <v>922.6815595014486</v>
      </c>
      <c r="V20" s="38">
        <f t="shared" si="15"/>
        <v>-3706.8846331853056</v>
      </c>
      <c r="W20" s="38">
        <f t="shared" si="16"/>
        <v>4878.553589218547</v>
      </c>
      <c r="X20" s="38">
        <f t="shared" si="17"/>
        <v>-2111.9880119679246</v>
      </c>
      <c r="Y20" s="38">
        <f t="shared" si="18"/>
        <v>-827.9992066703817</v>
      </c>
      <c r="Z20" s="38">
        <f t="shared" si="19"/>
        <v>3162.025474503571</v>
      </c>
      <c r="AA20" s="38">
        <f t="shared" si="20"/>
        <v>-3968.233053685013</v>
      </c>
      <c r="AB20" s="38">
        <f t="shared" si="21"/>
        <v>1639.9501233962137</v>
      </c>
    </row>
    <row r="21" spans="1:28" ht="15" customHeight="1">
      <c r="A21" s="46"/>
      <c r="B21" s="72">
        <v>7</v>
      </c>
      <c r="C21" s="68"/>
      <c r="D21" s="68"/>
      <c r="E21" s="68"/>
      <c r="F21" s="68"/>
      <c r="G21" s="73">
        <f t="shared" si="0"/>
        <v>0</v>
      </c>
      <c r="H21" s="73">
        <f t="shared" si="1"/>
        <v>0</v>
      </c>
      <c r="I21" s="74">
        <f t="shared" si="2"/>
        <v>0</v>
      </c>
      <c r="J21" s="71">
        <f t="shared" si="3"/>
        <v>3</v>
      </c>
      <c r="K21" s="71">
        <f t="shared" si="4"/>
        <v>9</v>
      </c>
      <c r="L21" s="71">
        <f t="shared" si="5"/>
        <v>25</v>
      </c>
      <c r="M21" s="38">
        <f t="shared" si="6"/>
        <v>-78.66428809097852</v>
      </c>
      <c r="N21" s="38">
        <f t="shared" si="7"/>
        <v>294.9548308763624</v>
      </c>
      <c r="O21" s="38">
        <f t="shared" si="8"/>
        <v>-341.0623661968284</v>
      </c>
      <c r="P21" s="38">
        <f t="shared" si="9"/>
        <v>189.18881118544408</v>
      </c>
      <c r="Q21" s="38">
        <f t="shared" si="10"/>
        <v>-9.216794225445483</v>
      </c>
      <c r="R21" s="38">
        <f t="shared" si="11"/>
        <v>323.08289920783136</v>
      </c>
      <c r="S21" s="38">
        <f t="shared" si="12"/>
        <v>-764.1573289698499</v>
      </c>
      <c r="T21" s="38">
        <f t="shared" si="13"/>
        <v>495.218825275211</v>
      </c>
      <c r="U21" s="38">
        <f t="shared" si="14"/>
        <v>922.6815595014486</v>
      </c>
      <c r="V21" s="38">
        <f t="shared" si="15"/>
        <v>-3706.8846331853056</v>
      </c>
      <c r="W21" s="38">
        <f t="shared" si="16"/>
        <v>4878.553589218547</v>
      </c>
      <c r="X21" s="38">
        <f t="shared" si="17"/>
        <v>-2111.9880119679246</v>
      </c>
      <c r="Y21" s="38">
        <f t="shared" si="18"/>
        <v>-827.9992066703817</v>
      </c>
      <c r="Z21" s="38">
        <f t="shared" si="19"/>
        <v>3162.025474503571</v>
      </c>
      <c r="AA21" s="38">
        <f t="shared" si="20"/>
        <v>-3968.233053685013</v>
      </c>
      <c r="AB21" s="38">
        <f t="shared" si="21"/>
        <v>1639.9501233962137</v>
      </c>
    </row>
    <row r="22" spans="1:28" ht="15" customHeight="1">
      <c r="A22" s="46"/>
      <c r="B22" s="72">
        <v>8</v>
      </c>
      <c r="C22" s="68"/>
      <c r="D22" s="68"/>
      <c r="E22" s="68"/>
      <c r="F22" s="68"/>
      <c r="G22" s="73">
        <f t="shared" si="0"/>
        <v>0</v>
      </c>
      <c r="H22" s="73">
        <f t="shared" si="1"/>
        <v>0</v>
      </c>
      <c r="I22" s="74">
        <f t="shared" si="2"/>
        <v>0</v>
      </c>
      <c r="J22" s="71">
        <f t="shared" si="3"/>
        <v>3</v>
      </c>
      <c r="K22" s="71">
        <f t="shared" si="4"/>
        <v>9</v>
      </c>
      <c r="L22" s="71">
        <f t="shared" si="5"/>
        <v>25</v>
      </c>
      <c r="M22" s="38">
        <f t="shared" si="6"/>
        <v>-78.66428809097852</v>
      </c>
      <c r="N22" s="38">
        <f t="shared" si="7"/>
        <v>294.9548308763624</v>
      </c>
      <c r="O22" s="38">
        <f t="shared" si="8"/>
        <v>-341.0623661968284</v>
      </c>
      <c r="P22" s="38">
        <f t="shared" si="9"/>
        <v>189.18881118544408</v>
      </c>
      <c r="Q22" s="38">
        <f t="shared" si="10"/>
        <v>-9.216794225445483</v>
      </c>
      <c r="R22" s="38">
        <f t="shared" si="11"/>
        <v>323.08289920783136</v>
      </c>
      <c r="S22" s="38">
        <f t="shared" si="12"/>
        <v>-764.1573289698499</v>
      </c>
      <c r="T22" s="38">
        <f t="shared" si="13"/>
        <v>495.218825275211</v>
      </c>
      <c r="U22" s="38">
        <f t="shared" si="14"/>
        <v>922.6815595014486</v>
      </c>
      <c r="V22" s="38">
        <f t="shared" si="15"/>
        <v>-3706.8846331853056</v>
      </c>
      <c r="W22" s="38">
        <f t="shared" si="16"/>
        <v>4878.553589218547</v>
      </c>
      <c r="X22" s="38">
        <f t="shared" si="17"/>
        <v>-2111.9880119679246</v>
      </c>
      <c r="Y22" s="38">
        <f t="shared" si="18"/>
        <v>-827.9992066703817</v>
      </c>
      <c r="Z22" s="38">
        <f t="shared" si="19"/>
        <v>3162.025474503571</v>
      </c>
      <c r="AA22" s="38">
        <f t="shared" si="20"/>
        <v>-3968.233053685013</v>
      </c>
      <c r="AB22" s="38">
        <f t="shared" si="21"/>
        <v>1639.9501233962137</v>
      </c>
    </row>
    <row r="23" spans="1:28" ht="15" customHeight="1">
      <c r="A23" s="46"/>
      <c r="B23" s="72">
        <v>9</v>
      </c>
      <c r="C23" s="68"/>
      <c r="D23" s="68"/>
      <c r="E23" s="68"/>
      <c r="F23" s="68"/>
      <c r="G23" s="73">
        <f t="shared" si="0"/>
        <v>0</v>
      </c>
      <c r="H23" s="73">
        <f t="shared" si="1"/>
        <v>0</v>
      </c>
      <c r="I23" s="74">
        <f t="shared" si="2"/>
        <v>0</v>
      </c>
      <c r="J23" s="71">
        <f t="shared" si="3"/>
        <v>3</v>
      </c>
      <c r="K23" s="71">
        <f t="shared" si="4"/>
        <v>9</v>
      </c>
      <c r="L23" s="71">
        <f t="shared" si="5"/>
        <v>25</v>
      </c>
      <c r="M23" s="38">
        <f t="shared" si="6"/>
        <v>-78.66428809097852</v>
      </c>
      <c r="N23" s="38">
        <f t="shared" si="7"/>
        <v>294.9548308763624</v>
      </c>
      <c r="O23" s="38">
        <f t="shared" si="8"/>
        <v>-341.0623661968284</v>
      </c>
      <c r="P23" s="38">
        <f t="shared" si="9"/>
        <v>189.18881118544408</v>
      </c>
      <c r="Q23" s="38">
        <f t="shared" si="10"/>
        <v>-9.216794225445483</v>
      </c>
      <c r="R23" s="38">
        <f t="shared" si="11"/>
        <v>323.08289920783136</v>
      </c>
      <c r="S23" s="38">
        <f t="shared" si="12"/>
        <v>-764.1573289698499</v>
      </c>
      <c r="T23" s="38">
        <f t="shared" si="13"/>
        <v>495.218825275211</v>
      </c>
      <c r="U23" s="38">
        <f t="shared" si="14"/>
        <v>922.6815595014486</v>
      </c>
      <c r="V23" s="38">
        <f t="shared" si="15"/>
        <v>-3706.8846331853056</v>
      </c>
      <c r="W23" s="38">
        <f t="shared" si="16"/>
        <v>4878.553589218547</v>
      </c>
      <c r="X23" s="38">
        <f t="shared" si="17"/>
        <v>-2111.9880119679246</v>
      </c>
      <c r="Y23" s="38">
        <f t="shared" si="18"/>
        <v>-827.9992066703817</v>
      </c>
      <c r="Z23" s="38">
        <f t="shared" si="19"/>
        <v>3162.025474503571</v>
      </c>
      <c r="AA23" s="38">
        <f t="shared" si="20"/>
        <v>-3968.233053685013</v>
      </c>
      <c r="AB23" s="38">
        <f t="shared" si="21"/>
        <v>1639.9501233962137</v>
      </c>
    </row>
    <row r="24" spans="1:28" ht="15" customHeight="1">
      <c r="A24" s="46"/>
      <c r="B24" s="72">
        <v>10</v>
      </c>
      <c r="C24" s="68"/>
      <c r="D24" s="68"/>
      <c r="E24" s="68"/>
      <c r="F24" s="68"/>
      <c r="G24" s="73">
        <f t="shared" si="0"/>
        <v>0</v>
      </c>
      <c r="H24" s="73">
        <f t="shared" si="1"/>
        <v>0</v>
      </c>
      <c r="I24" s="74">
        <f t="shared" si="2"/>
        <v>0</v>
      </c>
      <c r="J24" s="71">
        <f t="shared" si="3"/>
        <v>3</v>
      </c>
      <c r="K24" s="71">
        <f t="shared" si="4"/>
        <v>9</v>
      </c>
      <c r="L24" s="71">
        <f t="shared" si="5"/>
        <v>25</v>
      </c>
      <c r="M24" s="38">
        <f t="shared" si="6"/>
        <v>-78.66428809097852</v>
      </c>
      <c r="N24" s="38">
        <f t="shared" si="7"/>
        <v>294.9548308763624</v>
      </c>
      <c r="O24" s="38">
        <f t="shared" si="8"/>
        <v>-341.0623661968284</v>
      </c>
      <c r="P24" s="38">
        <f t="shared" si="9"/>
        <v>189.18881118544408</v>
      </c>
      <c r="Q24" s="38">
        <f t="shared" si="10"/>
        <v>-9.216794225445483</v>
      </c>
      <c r="R24" s="38">
        <f t="shared" si="11"/>
        <v>323.08289920783136</v>
      </c>
      <c r="S24" s="38">
        <f t="shared" si="12"/>
        <v>-764.1573289698499</v>
      </c>
      <c r="T24" s="38">
        <f t="shared" si="13"/>
        <v>495.218825275211</v>
      </c>
      <c r="U24" s="38">
        <f t="shared" si="14"/>
        <v>922.6815595014486</v>
      </c>
      <c r="V24" s="38">
        <f t="shared" si="15"/>
        <v>-3706.8846331853056</v>
      </c>
      <c r="W24" s="38">
        <f t="shared" si="16"/>
        <v>4878.553589218547</v>
      </c>
      <c r="X24" s="38">
        <f t="shared" si="17"/>
        <v>-2111.9880119679246</v>
      </c>
      <c r="Y24" s="38">
        <f t="shared" si="18"/>
        <v>-827.9992066703817</v>
      </c>
      <c r="Z24" s="38">
        <f t="shared" si="19"/>
        <v>3162.025474503571</v>
      </c>
      <c r="AA24" s="38">
        <f t="shared" si="20"/>
        <v>-3968.233053685013</v>
      </c>
      <c r="AB24" s="38">
        <f t="shared" si="21"/>
        <v>1639.9501233962137</v>
      </c>
    </row>
    <row r="25" spans="1:28" ht="15" customHeight="1">
      <c r="A25" s="46"/>
      <c r="B25" s="72">
        <v>11</v>
      </c>
      <c r="C25" s="68"/>
      <c r="D25" s="68"/>
      <c r="E25" s="68"/>
      <c r="F25" s="68"/>
      <c r="G25" s="73">
        <f t="shared" si="0"/>
        <v>0</v>
      </c>
      <c r="H25" s="73">
        <f t="shared" si="1"/>
        <v>0</v>
      </c>
      <c r="I25" s="74">
        <f t="shared" si="2"/>
        <v>0</v>
      </c>
      <c r="J25" s="71">
        <f t="shared" si="3"/>
        <v>3</v>
      </c>
      <c r="K25" s="71">
        <f t="shared" si="4"/>
        <v>9</v>
      </c>
      <c r="L25" s="71">
        <f t="shared" si="5"/>
        <v>25</v>
      </c>
      <c r="M25" s="38">
        <f t="shared" si="6"/>
        <v>-78.66428809097852</v>
      </c>
      <c r="N25" s="38">
        <f t="shared" si="7"/>
        <v>294.9548308763624</v>
      </c>
      <c r="O25" s="38">
        <f t="shared" si="8"/>
        <v>-341.0623661968284</v>
      </c>
      <c r="P25" s="38">
        <f t="shared" si="9"/>
        <v>189.18881118544408</v>
      </c>
      <c r="Q25" s="38">
        <f t="shared" si="10"/>
        <v>-9.216794225445483</v>
      </c>
      <c r="R25" s="38">
        <f t="shared" si="11"/>
        <v>323.08289920783136</v>
      </c>
      <c r="S25" s="38">
        <f t="shared" si="12"/>
        <v>-764.1573289698499</v>
      </c>
      <c r="T25" s="38">
        <f t="shared" si="13"/>
        <v>495.218825275211</v>
      </c>
      <c r="U25" s="38">
        <f t="shared" si="14"/>
        <v>922.6815595014486</v>
      </c>
      <c r="V25" s="38">
        <f t="shared" si="15"/>
        <v>-3706.8846331853056</v>
      </c>
      <c r="W25" s="38">
        <f t="shared" si="16"/>
        <v>4878.553589218547</v>
      </c>
      <c r="X25" s="38">
        <f t="shared" si="17"/>
        <v>-2111.9880119679246</v>
      </c>
      <c r="Y25" s="38">
        <f t="shared" si="18"/>
        <v>-827.9992066703817</v>
      </c>
      <c r="Z25" s="38">
        <f t="shared" si="19"/>
        <v>3162.025474503571</v>
      </c>
      <c r="AA25" s="38">
        <f t="shared" si="20"/>
        <v>-3968.233053685013</v>
      </c>
      <c r="AB25" s="38">
        <f t="shared" si="21"/>
        <v>1639.9501233962137</v>
      </c>
    </row>
    <row r="26" spans="1:28" ht="15" customHeight="1">
      <c r="A26" s="46"/>
      <c r="B26" s="72">
        <v>12</v>
      </c>
      <c r="C26" s="68"/>
      <c r="D26" s="68"/>
      <c r="E26" s="68"/>
      <c r="F26" s="68"/>
      <c r="G26" s="73">
        <f t="shared" si="0"/>
        <v>0</v>
      </c>
      <c r="H26" s="73">
        <f t="shared" si="1"/>
        <v>0</v>
      </c>
      <c r="I26" s="74">
        <f t="shared" si="2"/>
        <v>0</v>
      </c>
      <c r="J26" s="71">
        <f t="shared" si="3"/>
        <v>3</v>
      </c>
      <c r="K26" s="71">
        <f t="shared" si="4"/>
        <v>9</v>
      </c>
      <c r="L26" s="71">
        <f t="shared" si="5"/>
        <v>25</v>
      </c>
      <c r="M26" s="38">
        <f t="shared" si="6"/>
        <v>-78.66428809097852</v>
      </c>
      <c r="N26" s="38">
        <f t="shared" si="7"/>
        <v>294.9548308763624</v>
      </c>
      <c r="O26" s="38">
        <f t="shared" si="8"/>
        <v>-341.0623661968284</v>
      </c>
      <c r="P26" s="38">
        <f t="shared" si="9"/>
        <v>189.18881118544408</v>
      </c>
      <c r="Q26" s="38">
        <f t="shared" si="10"/>
        <v>-9.216794225445483</v>
      </c>
      <c r="R26" s="38">
        <f t="shared" si="11"/>
        <v>323.08289920783136</v>
      </c>
      <c r="S26" s="38">
        <f t="shared" si="12"/>
        <v>-764.1573289698499</v>
      </c>
      <c r="T26" s="38">
        <f t="shared" si="13"/>
        <v>495.218825275211</v>
      </c>
      <c r="U26" s="38">
        <f t="shared" si="14"/>
        <v>922.6815595014486</v>
      </c>
      <c r="V26" s="38">
        <f t="shared" si="15"/>
        <v>-3706.8846331853056</v>
      </c>
      <c r="W26" s="38">
        <f t="shared" si="16"/>
        <v>4878.553589218547</v>
      </c>
      <c r="X26" s="38">
        <f t="shared" si="17"/>
        <v>-2111.9880119679246</v>
      </c>
      <c r="Y26" s="38">
        <f t="shared" si="18"/>
        <v>-827.9992066703817</v>
      </c>
      <c r="Z26" s="38">
        <f t="shared" si="19"/>
        <v>3162.025474503571</v>
      </c>
      <c r="AA26" s="38">
        <f t="shared" si="20"/>
        <v>-3968.233053685013</v>
      </c>
      <c r="AB26" s="38">
        <f t="shared" si="21"/>
        <v>1639.9501233962137</v>
      </c>
    </row>
    <row r="27" spans="1:28" ht="15" customHeight="1">
      <c r="A27" s="46"/>
      <c r="B27" s="72">
        <v>13</v>
      </c>
      <c r="C27" s="68"/>
      <c r="D27" s="68"/>
      <c r="E27" s="68"/>
      <c r="F27" s="68"/>
      <c r="G27" s="73">
        <f t="shared" si="0"/>
        <v>0</v>
      </c>
      <c r="H27" s="73">
        <f t="shared" si="1"/>
        <v>0</v>
      </c>
      <c r="I27" s="74">
        <f t="shared" si="2"/>
        <v>0</v>
      </c>
      <c r="J27" s="71">
        <f t="shared" si="3"/>
        <v>3</v>
      </c>
      <c r="K27" s="71">
        <f t="shared" si="4"/>
        <v>9</v>
      </c>
      <c r="L27" s="71">
        <f t="shared" si="5"/>
        <v>25</v>
      </c>
      <c r="M27" s="38">
        <f t="shared" si="6"/>
        <v>-78.66428809097852</v>
      </c>
      <c r="N27" s="38">
        <f t="shared" si="7"/>
        <v>294.9548308763624</v>
      </c>
      <c r="O27" s="38">
        <f t="shared" si="8"/>
        <v>-341.0623661968284</v>
      </c>
      <c r="P27" s="38">
        <f t="shared" si="9"/>
        <v>189.18881118544408</v>
      </c>
      <c r="Q27" s="38">
        <f t="shared" si="10"/>
        <v>-9.216794225445483</v>
      </c>
      <c r="R27" s="38">
        <f t="shared" si="11"/>
        <v>323.08289920783136</v>
      </c>
      <c r="S27" s="38">
        <f t="shared" si="12"/>
        <v>-764.1573289698499</v>
      </c>
      <c r="T27" s="38">
        <f t="shared" si="13"/>
        <v>495.218825275211</v>
      </c>
      <c r="U27" s="38">
        <f t="shared" si="14"/>
        <v>922.6815595014486</v>
      </c>
      <c r="V27" s="38">
        <f t="shared" si="15"/>
        <v>-3706.8846331853056</v>
      </c>
      <c r="W27" s="38">
        <f t="shared" si="16"/>
        <v>4878.553589218547</v>
      </c>
      <c r="X27" s="38">
        <f t="shared" si="17"/>
        <v>-2111.9880119679246</v>
      </c>
      <c r="Y27" s="38">
        <f t="shared" si="18"/>
        <v>-827.9992066703817</v>
      </c>
      <c r="Z27" s="38">
        <f t="shared" si="19"/>
        <v>3162.025474503571</v>
      </c>
      <c r="AA27" s="38">
        <f t="shared" si="20"/>
        <v>-3968.233053685013</v>
      </c>
      <c r="AB27" s="38">
        <f t="shared" si="21"/>
        <v>1639.9501233962137</v>
      </c>
    </row>
    <row r="28" spans="1:28" ht="15" customHeight="1">
      <c r="A28" s="46"/>
      <c r="B28" s="72">
        <v>14</v>
      </c>
      <c r="C28" s="68"/>
      <c r="D28" s="68"/>
      <c r="E28" s="68"/>
      <c r="F28" s="68"/>
      <c r="G28" s="73">
        <f t="shared" si="0"/>
        <v>0</v>
      </c>
      <c r="H28" s="73">
        <f t="shared" si="1"/>
        <v>0</v>
      </c>
      <c r="I28" s="74">
        <f t="shared" si="2"/>
        <v>0</v>
      </c>
      <c r="J28" s="71">
        <f t="shared" si="3"/>
        <v>3</v>
      </c>
      <c r="K28" s="71">
        <f t="shared" si="4"/>
        <v>9</v>
      </c>
      <c r="L28" s="71">
        <f t="shared" si="5"/>
        <v>25</v>
      </c>
      <c r="M28" s="38">
        <f t="shared" si="6"/>
        <v>-78.66428809097852</v>
      </c>
      <c r="N28" s="38">
        <f t="shared" si="7"/>
        <v>294.9548308763624</v>
      </c>
      <c r="O28" s="38">
        <f t="shared" si="8"/>
        <v>-341.0623661968284</v>
      </c>
      <c r="P28" s="38">
        <f t="shared" si="9"/>
        <v>189.18881118544408</v>
      </c>
      <c r="Q28" s="38">
        <f t="shared" si="10"/>
        <v>-9.216794225445483</v>
      </c>
      <c r="R28" s="38">
        <f t="shared" si="11"/>
        <v>323.08289920783136</v>
      </c>
      <c r="S28" s="38">
        <f t="shared" si="12"/>
        <v>-764.1573289698499</v>
      </c>
      <c r="T28" s="38">
        <f t="shared" si="13"/>
        <v>495.218825275211</v>
      </c>
      <c r="U28" s="38">
        <f t="shared" si="14"/>
        <v>922.6815595014486</v>
      </c>
      <c r="V28" s="38">
        <f t="shared" si="15"/>
        <v>-3706.8846331853056</v>
      </c>
      <c r="W28" s="38">
        <f t="shared" si="16"/>
        <v>4878.553589218547</v>
      </c>
      <c r="X28" s="38">
        <f t="shared" si="17"/>
        <v>-2111.9880119679246</v>
      </c>
      <c r="Y28" s="38">
        <f t="shared" si="18"/>
        <v>-827.9992066703817</v>
      </c>
      <c r="Z28" s="38">
        <f t="shared" si="19"/>
        <v>3162.025474503571</v>
      </c>
      <c r="AA28" s="38">
        <f t="shared" si="20"/>
        <v>-3968.233053685013</v>
      </c>
      <c r="AB28" s="38">
        <f t="shared" si="21"/>
        <v>1639.9501233962137</v>
      </c>
    </row>
    <row r="29" spans="1:28" ht="15" customHeight="1">
      <c r="A29" s="46"/>
      <c r="B29" s="72">
        <v>15</v>
      </c>
      <c r="C29" s="68"/>
      <c r="D29" s="68"/>
      <c r="E29" s="68"/>
      <c r="F29" s="68"/>
      <c r="G29" s="73">
        <f t="shared" si="0"/>
        <v>0</v>
      </c>
      <c r="H29" s="73">
        <f t="shared" si="1"/>
        <v>0</v>
      </c>
      <c r="I29" s="74">
        <f t="shared" si="2"/>
        <v>0</v>
      </c>
      <c r="J29" s="71">
        <f t="shared" si="3"/>
        <v>3</v>
      </c>
      <c r="K29" s="71">
        <f t="shared" si="4"/>
        <v>9</v>
      </c>
      <c r="L29" s="71">
        <f t="shared" si="5"/>
        <v>25</v>
      </c>
      <c r="M29" s="38">
        <f t="shared" si="6"/>
        <v>-78.66428809097852</v>
      </c>
      <c r="N29" s="38">
        <f t="shared" si="7"/>
        <v>294.9548308763624</v>
      </c>
      <c r="O29" s="38">
        <f t="shared" si="8"/>
        <v>-341.0623661968284</v>
      </c>
      <c r="P29" s="38">
        <f t="shared" si="9"/>
        <v>189.18881118544408</v>
      </c>
      <c r="Q29" s="38">
        <f t="shared" si="10"/>
        <v>-9.216794225445483</v>
      </c>
      <c r="R29" s="38">
        <f t="shared" si="11"/>
        <v>323.08289920783136</v>
      </c>
      <c r="S29" s="38">
        <f t="shared" si="12"/>
        <v>-764.1573289698499</v>
      </c>
      <c r="T29" s="38">
        <f t="shared" si="13"/>
        <v>495.218825275211</v>
      </c>
      <c r="U29" s="38">
        <f t="shared" si="14"/>
        <v>922.6815595014486</v>
      </c>
      <c r="V29" s="38">
        <f t="shared" si="15"/>
        <v>-3706.8846331853056</v>
      </c>
      <c r="W29" s="38">
        <f t="shared" si="16"/>
        <v>4878.553589218547</v>
      </c>
      <c r="X29" s="38">
        <f t="shared" si="17"/>
        <v>-2111.9880119679246</v>
      </c>
      <c r="Y29" s="38">
        <f t="shared" si="18"/>
        <v>-827.9992066703817</v>
      </c>
      <c r="Z29" s="38">
        <f t="shared" si="19"/>
        <v>3162.025474503571</v>
      </c>
      <c r="AA29" s="38">
        <f t="shared" si="20"/>
        <v>-3968.233053685013</v>
      </c>
      <c r="AB29" s="38">
        <f t="shared" si="21"/>
        <v>1639.9501233962137</v>
      </c>
    </row>
    <row r="30" spans="1:28" ht="15" customHeight="1">
      <c r="A30" s="46"/>
      <c r="B30" s="72">
        <v>16</v>
      </c>
      <c r="C30" s="68"/>
      <c r="D30" s="68"/>
      <c r="E30" s="68"/>
      <c r="F30" s="68"/>
      <c r="G30" s="73">
        <f t="shared" si="0"/>
        <v>0</v>
      </c>
      <c r="H30" s="73">
        <f t="shared" si="1"/>
        <v>0</v>
      </c>
      <c r="I30" s="74">
        <f t="shared" si="2"/>
        <v>0</v>
      </c>
      <c r="J30" s="71">
        <f t="shared" si="3"/>
        <v>3</v>
      </c>
      <c r="K30" s="71">
        <f t="shared" si="4"/>
        <v>9</v>
      </c>
      <c r="L30" s="71">
        <f t="shared" si="5"/>
        <v>25</v>
      </c>
      <c r="M30" s="38">
        <f t="shared" si="6"/>
        <v>-78.66428809097852</v>
      </c>
      <c r="N30" s="38">
        <f t="shared" si="7"/>
        <v>294.9548308763624</v>
      </c>
      <c r="O30" s="38">
        <f t="shared" si="8"/>
        <v>-341.0623661968284</v>
      </c>
      <c r="P30" s="38">
        <f t="shared" si="9"/>
        <v>189.18881118544408</v>
      </c>
      <c r="Q30" s="38">
        <f t="shared" si="10"/>
        <v>-9.216794225445483</v>
      </c>
      <c r="R30" s="38">
        <f t="shared" si="11"/>
        <v>323.08289920783136</v>
      </c>
      <c r="S30" s="38">
        <f t="shared" si="12"/>
        <v>-764.1573289698499</v>
      </c>
      <c r="T30" s="38">
        <f t="shared" si="13"/>
        <v>495.218825275211</v>
      </c>
      <c r="U30" s="38">
        <f t="shared" si="14"/>
        <v>922.6815595014486</v>
      </c>
      <c r="V30" s="38">
        <f t="shared" si="15"/>
        <v>-3706.8846331853056</v>
      </c>
      <c r="W30" s="38">
        <f t="shared" si="16"/>
        <v>4878.553589218547</v>
      </c>
      <c r="X30" s="38">
        <f t="shared" si="17"/>
        <v>-2111.9880119679246</v>
      </c>
      <c r="Y30" s="38">
        <f t="shared" si="18"/>
        <v>-827.9992066703817</v>
      </c>
      <c r="Z30" s="38">
        <f t="shared" si="19"/>
        <v>3162.025474503571</v>
      </c>
      <c r="AA30" s="38">
        <f t="shared" si="20"/>
        <v>-3968.233053685013</v>
      </c>
      <c r="AB30" s="38">
        <f t="shared" si="21"/>
        <v>1639.9501233962137</v>
      </c>
    </row>
    <row r="31" spans="1:28" ht="15" customHeight="1">
      <c r="A31" s="46"/>
      <c r="B31" s="72">
        <v>17</v>
      </c>
      <c r="C31" s="68"/>
      <c r="D31" s="68"/>
      <c r="E31" s="68"/>
      <c r="F31" s="68"/>
      <c r="G31" s="73">
        <f t="shared" si="0"/>
        <v>0</v>
      </c>
      <c r="H31" s="73">
        <f t="shared" si="1"/>
        <v>0</v>
      </c>
      <c r="I31" s="74">
        <f t="shared" si="2"/>
        <v>0</v>
      </c>
      <c r="J31" s="71">
        <f t="shared" si="3"/>
        <v>3</v>
      </c>
      <c r="K31" s="71">
        <f t="shared" si="4"/>
        <v>9</v>
      </c>
      <c r="L31" s="71">
        <f t="shared" si="5"/>
        <v>25</v>
      </c>
      <c r="M31" s="38">
        <f t="shared" si="6"/>
        <v>-78.66428809097852</v>
      </c>
      <c r="N31" s="38">
        <f t="shared" si="7"/>
        <v>294.9548308763624</v>
      </c>
      <c r="O31" s="38">
        <f t="shared" si="8"/>
        <v>-341.0623661968284</v>
      </c>
      <c r="P31" s="38">
        <f t="shared" si="9"/>
        <v>189.18881118544408</v>
      </c>
      <c r="Q31" s="38">
        <f t="shared" si="10"/>
        <v>-9.216794225445483</v>
      </c>
      <c r="R31" s="38">
        <f t="shared" si="11"/>
        <v>323.08289920783136</v>
      </c>
      <c r="S31" s="38">
        <f t="shared" si="12"/>
        <v>-764.1573289698499</v>
      </c>
      <c r="T31" s="38">
        <f t="shared" si="13"/>
        <v>495.218825275211</v>
      </c>
      <c r="U31" s="38">
        <f t="shared" si="14"/>
        <v>922.6815595014486</v>
      </c>
      <c r="V31" s="38">
        <f t="shared" si="15"/>
        <v>-3706.8846331853056</v>
      </c>
      <c r="W31" s="38">
        <f t="shared" si="16"/>
        <v>4878.553589218547</v>
      </c>
      <c r="X31" s="38">
        <f t="shared" si="17"/>
        <v>-2111.9880119679246</v>
      </c>
      <c r="Y31" s="38">
        <f t="shared" si="18"/>
        <v>-827.9992066703817</v>
      </c>
      <c r="Z31" s="38">
        <f t="shared" si="19"/>
        <v>3162.025474503571</v>
      </c>
      <c r="AA31" s="38">
        <f t="shared" si="20"/>
        <v>-3968.233053685013</v>
      </c>
      <c r="AB31" s="38">
        <f t="shared" si="21"/>
        <v>1639.9501233962137</v>
      </c>
    </row>
    <row r="32" spans="1:28" ht="15" customHeight="1">
      <c r="A32" s="46"/>
      <c r="B32" s="72">
        <v>18</v>
      </c>
      <c r="C32" s="68"/>
      <c r="D32" s="68"/>
      <c r="E32" s="68"/>
      <c r="F32" s="68"/>
      <c r="G32" s="73">
        <f t="shared" si="0"/>
        <v>0</v>
      </c>
      <c r="H32" s="73">
        <f t="shared" si="1"/>
        <v>0</v>
      </c>
      <c r="I32" s="74">
        <f t="shared" si="2"/>
        <v>0</v>
      </c>
      <c r="J32" s="71">
        <f t="shared" si="3"/>
        <v>3</v>
      </c>
      <c r="K32" s="71">
        <f t="shared" si="4"/>
        <v>9</v>
      </c>
      <c r="L32" s="71">
        <f t="shared" si="5"/>
        <v>25</v>
      </c>
      <c r="M32" s="38">
        <f t="shared" si="6"/>
        <v>-78.66428809097852</v>
      </c>
      <c r="N32" s="38">
        <f t="shared" si="7"/>
        <v>294.9548308763624</v>
      </c>
      <c r="O32" s="38">
        <f t="shared" si="8"/>
        <v>-341.0623661968284</v>
      </c>
      <c r="P32" s="38">
        <f t="shared" si="9"/>
        <v>189.18881118544408</v>
      </c>
      <c r="Q32" s="38">
        <f t="shared" si="10"/>
        <v>-9.216794225445483</v>
      </c>
      <c r="R32" s="38">
        <f t="shared" si="11"/>
        <v>323.08289920783136</v>
      </c>
      <c r="S32" s="38">
        <f t="shared" si="12"/>
        <v>-764.1573289698499</v>
      </c>
      <c r="T32" s="38">
        <f t="shared" si="13"/>
        <v>495.218825275211</v>
      </c>
      <c r="U32" s="38">
        <f t="shared" si="14"/>
        <v>922.6815595014486</v>
      </c>
      <c r="V32" s="38">
        <f t="shared" si="15"/>
        <v>-3706.8846331853056</v>
      </c>
      <c r="W32" s="38">
        <f t="shared" si="16"/>
        <v>4878.553589218547</v>
      </c>
      <c r="X32" s="38">
        <f t="shared" si="17"/>
        <v>-2111.9880119679246</v>
      </c>
      <c r="Y32" s="38">
        <f t="shared" si="18"/>
        <v>-827.9992066703817</v>
      </c>
      <c r="Z32" s="38">
        <f t="shared" si="19"/>
        <v>3162.025474503571</v>
      </c>
      <c r="AA32" s="38">
        <f t="shared" si="20"/>
        <v>-3968.233053685013</v>
      </c>
      <c r="AB32" s="38">
        <f t="shared" si="21"/>
        <v>1639.9501233962137</v>
      </c>
    </row>
    <row r="33" spans="1:28" ht="15" customHeight="1">
      <c r="A33" s="46"/>
      <c r="B33" s="72">
        <v>19</v>
      </c>
      <c r="C33" s="68"/>
      <c r="D33" s="68"/>
      <c r="E33" s="68"/>
      <c r="F33" s="68"/>
      <c r="G33" s="73">
        <f t="shared" si="0"/>
        <v>0</v>
      </c>
      <c r="H33" s="73">
        <f t="shared" si="1"/>
        <v>0</v>
      </c>
      <c r="I33" s="74">
        <f t="shared" si="2"/>
        <v>0</v>
      </c>
      <c r="J33" s="71">
        <f t="shared" si="3"/>
        <v>3</v>
      </c>
      <c r="K33" s="71">
        <f t="shared" si="4"/>
        <v>9</v>
      </c>
      <c r="L33" s="71">
        <f t="shared" si="5"/>
        <v>25</v>
      </c>
      <c r="M33" s="38">
        <f t="shared" si="6"/>
        <v>-78.66428809097852</v>
      </c>
      <c r="N33" s="38">
        <f t="shared" si="7"/>
        <v>294.9548308763624</v>
      </c>
      <c r="O33" s="38">
        <f t="shared" si="8"/>
        <v>-341.0623661968284</v>
      </c>
      <c r="P33" s="38">
        <f t="shared" si="9"/>
        <v>189.18881118544408</v>
      </c>
      <c r="Q33" s="38">
        <f t="shared" si="10"/>
        <v>-9.216794225445483</v>
      </c>
      <c r="R33" s="38">
        <f t="shared" si="11"/>
        <v>323.08289920783136</v>
      </c>
      <c r="S33" s="38">
        <f t="shared" si="12"/>
        <v>-764.1573289698499</v>
      </c>
      <c r="T33" s="38">
        <f t="shared" si="13"/>
        <v>495.218825275211</v>
      </c>
      <c r="U33" s="38">
        <f t="shared" si="14"/>
        <v>922.6815595014486</v>
      </c>
      <c r="V33" s="38">
        <f t="shared" si="15"/>
        <v>-3706.8846331853056</v>
      </c>
      <c r="W33" s="38">
        <f t="shared" si="16"/>
        <v>4878.553589218547</v>
      </c>
      <c r="X33" s="38">
        <f t="shared" si="17"/>
        <v>-2111.9880119679246</v>
      </c>
      <c r="Y33" s="38">
        <f t="shared" si="18"/>
        <v>-827.9992066703817</v>
      </c>
      <c r="Z33" s="38">
        <f t="shared" si="19"/>
        <v>3162.025474503571</v>
      </c>
      <c r="AA33" s="38">
        <f t="shared" si="20"/>
        <v>-3968.233053685013</v>
      </c>
      <c r="AB33" s="38">
        <f t="shared" si="21"/>
        <v>1639.9501233962137</v>
      </c>
    </row>
    <row r="34" spans="1:28" ht="15" customHeight="1">
      <c r="A34" s="46"/>
      <c r="B34" s="72">
        <v>20</v>
      </c>
      <c r="C34" s="68"/>
      <c r="D34" s="68"/>
      <c r="E34" s="68"/>
      <c r="F34" s="68"/>
      <c r="G34" s="73">
        <f t="shared" si="0"/>
        <v>0</v>
      </c>
      <c r="H34" s="73">
        <f t="shared" si="1"/>
        <v>0</v>
      </c>
      <c r="I34" s="74">
        <f t="shared" si="2"/>
        <v>0</v>
      </c>
      <c r="J34" s="71">
        <f t="shared" si="3"/>
        <v>3</v>
      </c>
      <c r="K34" s="71">
        <f t="shared" si="4"/>
        <v>9</v>
      </c>
      <c r="L34" s="71">
        <f t="shared" si="5"/>
        <v>25</v>
      </c>
      <c r="M34" s="38">
        <f t="shared" si="6"/>
        <v>-78.66428809097852</v>
      </c>
      <c r="N34" s="38">
        <f t="shared" si="7"/>
        <v>294.9548308763624</v>
      </c>
      <c r="O34" s="38">
        <f t="shared" si="8"/>
        <v>-341.0623661968284</v>
      </c>
      <c r="P34" s="38">
        <f t="shared" si="9"/>
        <v>189.18881118544408</v>
      </c>
      <c r="Q34" s="38">
        <f t="shared" si="10"/>
        <v>-9.216794225445483</v>
      </c>
      <c r="R34" s="38">
        <f t="shared" si="11"/>
        <v>323.08289920783136</v>
      </c>
      <c r="S34" s="38">
        <f t="shared" si="12"/>
        <v>-764.1573289698499</v>
      </c>
      <c r="T34" s="38">
        <f t="shared" si="13"/>
        <v>495.218825275211</v>
      </c>
      <c r="U34" s="38">
        <f t="shared" si="14"/>
        <v>922.6815595014486</v>
      </c>
      <c r="V34" s="38">
        <f t="shared" si="15"/>
        <v>-3706.8846331853056</v>
      </c>
      <c r="W34" s="38">
        <f t="shared" si="16"/>
        <v>4878.553589218547</v>
      </c>
      <c r="X34" s="38">
        <f t="shared" si="17"/>
        <v>-2111.9880119679246</v>
      </c>
      <c r="Y34" s="38">
        <f t="shared" si="18"/>
        <v>-827.9992066703817</v>
      </c>
      <c r="Z34" s="38">
        <f t="shared" si="19"/>
        <v>3162.025474503571</v>
      </c>
      <c r="AA34" s="38">
        <f t="shared" si="20"/>
        <v>-3968.233053685013</v>
      </c>
      <c r="AB34" s="38">
        <f t="shared" si="21"/>
        <v>1639.9501233962137</v>
      </c>
    </row>
    <row r="35" spans="1:28" ht="15" customHeight="1">
      <c r="A35" s="46"/>
      <c r="B35" s="72">
        <v>21</v>
      </c>
      <c r="C35" s="68"/>
      <c r="D35" s="68"/>
      <c r="E35" s="68"/>
      <c r="F35" s="68"/>
      <c r="G35" s="73">
        <f t="shared" si="0"/>
        <v>0</v>
      </c>
      <c r="H35" s="73">
        <f t="shared" si="1"/>
        <v>0</v>
      </c>
      <c r="I35" s="74">
        <f t="shared" si="2"/>
        <v>0</v>
      </c>
      <c r="J35" s="71">
        <f t="shared" si="3"/>
        <v>3</v>
      </c>
      <c r="K35" s="71">
        <f t="shared" si="4"/>
        <v>9</v>
      </c>
      <c r="L35" s="71">
        <f t="shared" si="5"/>
        <v>25</v>
      </c>
      <c r="M35" s="38">
        <f t="shared" si="6"/>
        <v>-78.66428809097852</v>
      </c>
      <c r="N35" s="38">
        <f t="shared" si="7"/>
        <v>294.9548308763624</v>
      </c>
      <c r="O35" s="38">
        <f t="shared" si="8"/>
        <v>-341.0623661968284</v>
      </c>
      <c r="P35" s="38">
        <f t="shared" si="9"/>
        <v>189.18881118544408</v>
      </c>
      <c r="Q35" s="38">
        <f t="shared" si="10"/>
        <v>-9.216794225445483</v>
      </c>
      <c r="R35" s="38">
        <f t="shared" si="11"/>
        <v>323.08289920783136</v>
      </c>
      <c r="S35" s="38">
        <f t="shared" si="12"/>
        <v>-764.1573289698499</v>
      </c>
      <c r="T35" s="38">
        <f t="shared" si="13"/>
        <v>495.218825275211</v>
      </c>
      <c r="U35" s="38">
        <f t="shared" si="14"/>
        <v>922.6815595014486</v>
      </c>
      <c r="V35" s="38">
        <f t="shared" si="15"/>
        <v>-3706.8846331853056</v>
      </c>
      <c r="W35" s="38">
        <f t="shared" si="16"/>
        <v>4878.553589218547</v>
      </c>
      <c r="X35" s="38">
        <f t="shared" si="17"/>
        <v>-2111.9880119679246</v>
      </c>
      <c r="Y35" s="38">
        <f t="shared" si="18"/>
        <v>-827.9992066703817</v>
      </c>
      <c r="Z35" s="38">
        <f t="shared" si="19"/>
        <v>3162.025474503571</v>
      </c>
      <c r="AA35" s="38">
        <f t="shared" si="20"/>
        <v>-3968.233053685013</v>
      </c>
      <c r="AB35" s="38">
        <f t="shared" si="21"/>
        <v>1639.9501233962137</v>
      </c>
    </row>
    <row r="36" spans="1:28" ht="15" customHeight="1">
      <c r="A36" s="46"/>
      <c r="B36" s="72">
        <v>22</v>
      </c>
      <c r="C36" s="68"/>
      <c r="D36" s="68"/>
      <c r="E36" s="68"/>
      <c r="F36" s="68"/>
      <c r="G36" s="73">
        <f t="shared" si="0"/>
        <v>0</v>
      </c>
      <c r="H36" s="73">
        <f t="shared" si="1"/>
        <v>0</v>
      </c>
      <c r="I36" s="74">
        <f t="shared" si="2"/>
        <v>0</v>
      </c>
      <c r="J36" s="71">
        <f t="shared" si="3"/>
        <v>3</v>
      </c>
      <c r="K36" s="71">
        <f t="shared" si="4"/>
        <v>9</v>
      </c>
      <c r="L36" s="71">
        <f t="shared" si="5"/>
        <v>25</v>
      </c>
      <c r="M36" s="38">
        <f t="shared" si="6"/>
        <v>-78.66428809097852</v>
      </c>
      <c r="N36" s="38">
        <f t="shared" si="7"/>
        <v>294.9548308763624</v>
      </c>
      <c r="O36" s="38">
        <f t="shared" si="8"/>
        <v>-341.0623661968284</v>
      </c>
      <c r="P36" s="38">
        <f t="shared" si="9"/>
        <v>189.18881118544408</v>
      </c>
      <c r="Q36" s="38">
        <f t="shared" si="10"/>
        <v>-9.216794225445483</v>
      </c>
      <c r="R36" s="38">
        <f t="shared" si="11"/>
        <v>323.08289920783136</v>
      </c>
      <c r="S36" s="38">
        <f t="shared" si="12"/>
        <v>-764.1573289698499</v>
      </c>
      <c r="T36" s="38">
        <f t="shared" si="13"/>
        <v>495.218825275211</v>
      </c>
      <c r="U36" s="38">
        <f t="shared" si="14"/>
        <v>922.6815595014486</v>
      </c>
      <c r="V36" s="38">
        <f t="shared" si="15"/>
        <v>-3706.8846331853056</v>
      </c>
      <c r="W36" s="38">
        <f t="shared" si="16"/>
        <v>4878.553589218547</v>
      </c>
      <c r="X36" s="38">
        <f t="shared" si="17"/>
        <v>-2111.9880119679246</v>
      </c>
      <c r="Y36" s="38">
        <f t="shared" si="18"/>
        <v>-827.9992066703817</v>
      </c>
      <c r="Z36" s="38">
        <f t="shared" si="19"/>
        <v>3162.025474503571</v>
      </c>
      <c r="AA36" s="38">
        <f t="shared" si="20"/>
        <v>-3968.233053685013</v>
      </c>
      <c r="AB36" s="38">
        <f t="shared" si="21"/>
        <v>1639.9501233962137</v>
      </c>
    </row>
    <row r="37" spans="1:28" ht="15" customHeight="1">
      <c r="A37" s="46"/>
      <c r="B37" s="72">
        <v>23</v>
      </c>
      <c r="C37" s="68"/>
      <c r="D37" s="68"/>
      <c r="E37" s="68"/>
      <c r="F37" s="68"/>
      <c r="G37" s="73">
        <f t="shared" si="0"/>
        <v>0</v>
      </c>
      <c r="H37" s="73">
        <f t="shared" si="1"/>
        <v>0</v>
      </c>
      <c r="I37" s="74">
        <f t="shared" si="2"/>
        <v>0</v>
      </c>
      <c r="J37" s="71">
        <f t="shared" si="3"/>
        <v>3</v>
      </c>
      <c r="K37" s="71">
        <f t="shared" si="4"/>
        <v>9</v>
      </c>
      <c r="L37" s="71">
        <f t="shared" si="5"/>
        <v>25</v>
      </c>
      <c r="M37" s="38">
        <f t="shared" si="6"/>
        <v>-78.66428809097852</v>
      </c>
      <c r="N37" s="38">
        <f t="shared" si="7"/>
        <v>294.9548308763624</v>
      </c>
      <c r="O37" s="38">
        <f t="shared" si="8"/>
        <v>-341.0623661968284</v>
      </c>
      <c r="P37" s="38">
        <f t="shared" si="9"/>
        <v>189.18881118544408</v>
      </c>
      <c r="Q37" s="38">
        <f t="shared" si="10"/>
        <v>-9.216794225445483</v>
      </c>
      <c r="R37" s="38">
        <f t="shared" si="11"/>
        <v>323.08289920783136</v>
      </c>
      <c r="S37" s="38">
        <f t="shared" si="12"/>
        <v>-764.1573289698499</v>
      </c>
      <c r="T37" s="38">
        <f t="shared" si="13"/>
        <v>495.218825275211</v>
      </c>
      <c r="U37" s="38">
        <f t="shared" si="14"/>
        <v>922.6815595014486</v>
      </c>
      <c r="V37" s="38">
        <f t="shared" si="15"/>
        <v>-3706.8846331853056</v>
      </c>
      <c r="W37" s="38">
        <f t="shared" si="16"/>
        <v>4878.553589218547</v>
      </c>
      <c r="X37" s="38">
        <f t="shared" si="17"/>
        <v>-2111.9880119679246</v>
      </c>
      <c r="Y37" s="38">
        <f t="shared" si="18"/>
        <v>-827.9992066703817</v>
      </c>
      <c r="Z37" s="38">
        <f t="shared" si="19"/>
        <v>3162.025474503571</v>
      </c>
      <c r="AA37" s="38">
        <f t="shared" si="20"/>
        <v>-3968.233053685013</v>
      </c>
      <c r="AB37" s="38">
        <f t="shared" si="21"/>
        <v>1639.9501233962137</v>
      </c>
    </row>
    <row r="38" spans="1:28" ht="15" customHeight="1">
      <c r="A38" s="46"/>
      <c r="B38" s="72">
        <v>24</v>
      </c>
      <c r="C38" s="68"/>
      <c r="D38" s="68"/>
      <c r="E38" s="68"/>
      <c r="F38" s="68"/>
      <c r="G38" s="73">
        <f t="shared" si="0"/>
        <v>0</v>
      </c>
      <c r="H38" s="73">
        <f t="shared" si="1"/>
        <v>0</v>
      </c>
      <c r="I38" s="74">
        <f t="shared" si="2"/>
        <v>0</v>
      </c>
      <c r="J38" s="71">
        <f t="shared" si="3"/>
        <v>3</v>
      </c>
      <c r="K38" s="71">
        <f t="shared" si="4"/>
        <v>9</v>
      </c>
      <c r="L38" s="71">
        <f t="shared" si="5"/>
        <v>25</v>
      </c>
      <c r="M38" s="38">
        <f t="shared" si="6"/>
        <v>-78.66428809097852</v>
      </c>
      <c r="N38" s="38">
        <f t="shared" si="7"/>
        <v>294.9548308763624</v>
      </c>
      <c r="O38" s="38">
        <f t="shared" si="8"/>
        <v>-341.0623661968284</v>
      </c>
      <c r="P38" s="38">
        <f t="shared" si="9"/>
        <v>189.18881118544408</v>
      </c>
      <c r="Q38" s="38">
        <f t="shared" si="10"/>
        <v>-9.216794225445483</v>
      </c>
      <c r="R38" s="38">
        <f t="shared" si="11"/>
        <v>323.08289920783136</v>
      </c>
      <c r="S38" s="38">
        <f t="shared" si="12"/>
        <v>-764.1573289698499</v>
      </c>
      <c r="T38" s="38">
        <f t="shared" si="13"/>
        <v>495.218825275211</v>
      </c>
      <c r="U38" s="38">
        <f t="shared" si="14"/>
        <v>922.6815595014486</v>
      </c>
      <c r="V38" s="38">
        <f t="shared" si="15"/>
        <v>-3706.8846331853056</v>
      </c>
      <c r="W38" s="38">
        <f t="shared" si="16"/>
        <v>4878.553589218547</v>
      </c>
      <c r="X38" s="38">
        <f t="shared" si="17"/>
        <v>-2111.9880119679246</v>
      </c>
      <c r="Y38" s="38">
        <f t="shared" si="18"/>
        <v>-827.9992066703817</v>
      </c>
      <c r="Z38" s="38">
        <f t="shared" si="19"/>
        <v>3162.025474503571</v>
      </c>
      <c r="AA38" s="38">
        <f t="shared" si="20"/>
        <v>-3968.233053685013</v>
      </c>
      <c r="AB38" s="38">
        <f t="shared" si="21"/>
        <v>1639.9501233962137</v>
      </c>
    </row>
    <row r="39" spans="1:28" ht="15" customHeight="1">
      <c r="A39" s="46"/>
      <c r="B39" s="72">
        <v>25</v>
      </c>
      <c r="C39" s="68"/>
      <c r="D39" s="68"/>
      <c r="E39" s="68"/>
      <c r="F39" s="68"/>
      <c r="G39" s="73">
        <f t="shared" si="0"/>
        <v>0</v>
      </c>
      <c r="H39" s="73">
        <f t="shared" si="1"/>
        <v>0</v>
      </c>
      <c r="I39" s="74">
        <f t="shared" si="2"/>
        <v>0</v>
      </c>
      <c r="J39" s="71">
        <f t="shared" si="3"/>
        <v>3</v>
      </c>
      <c r="K39" s="71">
        <f t="shared" si="4"/>
        <v>9</v>
      </c>
      <c r="L39" s="71">
        <f t="shared" si="5"/>
        <v>25</v>
      </c>
      <c r="M39" s="38">
        <f t="shared" si="6"/>
        <v>-78.66428809097852</v>
      </c>
      <c r="N39" s="38">
        <f t="shared" si="7"/>
        <v>294.9548308763624</v>
      </c>
      <c r="O39" s="38">
        <f t="shared" si="8"/>
        <v>-341.0623661968284</v>
      </c>
      <c r="P39" s="38">
        <f t="shared" si="9"/>
        <v>189.18881118544408</v>
      </c>
      <c r="Q39" s="38">
        <f t="shared" si="10"/>
        <v>-9.216794225445483</v>
      </c>
      <c r="R39" s="38">
        <f t="shared" si="11"/>
        <v>323.08289920783136</v>
      </c>
      <c r="S39" s="38">
        <f t="shared" si="12"/>
        <v>-764.1573289698499</v>
      </c>
      <c r="T39" s="38">
        <f t="shared" si="13"/>
        <v>495.218825275211</v>
      </c>
      <c r="U39" s="38">
        <f t="shared" si="14"/>
        <v>922.6815595014486</v>
      </c>
      <c r="V39" s="38">
        <f t="shared" si="15"/>
        <v>-3706.8846331853056</v>
      </c>
      <c r="W39" s="38">
        <f t="shared" si="16"/>
        <v>4878.553589218547</v>
      </c>
      <c r="X39" s="38">
        <f t="shared" si="17"/>
        <v>-2111.9880119679246</v>
      </c>
      <c r="Y39" s="38">
        <f t="shared" si="18"/>
        <v>-827.9992066703817</v>
      </c>
      <c r="Z39" s="38">
        <f t="shared" si="19"/>
        <v>3162.025474503571</v>
      </c>
      <c r="AA39" s="38">
        <f t="shared" si="20"/>
        <v>-3968.233053685013</v>
      </c>
      <c r="AB39" s="38">
        <f t="shared" si="21"/>
        <v>1639.9501233962137</v>
      </c>
    </row>
    <row r="40" spans="1:28" ht="15" customHeight="1">
      <c r="A40" s="46"/>
      <c r="B40" s="72">
        <v>26</v>
      </c>
      <c r="C40" s="68"/>
      <c r="D40" s="68"/>
      <c r="E40" s="68"/>
      <c r="F40" s="68"/>
      <c r="G40" s="73">
        <f t="shared" si="0"/>
        <v>0</v>
      </c>
      <c r="H40" s="73">
        <f t="shared" si="1"/>
        <v>0</v>
      </c>
      <c r="I40" s="74">
        <f t="shared" si="2"/>
        <v>0</v>
      </c>
      <c r="J40" s="71">
        <f t="shared" si="3"/>
        <v>3</v>
      </c>
      <c r="K40" s="71">
        <f t="shared" si="4"/>
        <v>9</v>
      </c>
      <c r="L40" s="71">
        <f t="shared" si="5"/>
        <v>25</v>
      </c>
      <c r="M40" s="38">
        <f t="shared" si="6"/>
        <v>-78.66428809097852</v>
      </c>
      <c r="N40" s="38">
        <f t="shared" si="7"/>
        <v>294.9548308763624</v>
      </c>
      <c r="O40" s="38">
        <f t="shared" si="8"/>
        <v>-341.0623661968284</v>
      </c>
      <c r="P40" s="38">
        <f t="shared" si="9"/>
        <v>189.18881118544408</v>
      </c>
      <c r="Q40" s="38">
        <f t="shared" si="10"/>
        <v>-9.216794225445483</v>
      </c>
      <c r="R40" s="38">
        <f t="shared" si="11"/>
        <v>323.08289920783136</v>
      </c>
      <c r="S40" s="38">
        <f t="shared" si="12"/>
        <v>-764.1573289698499</v>
      </c>
      <c r="T40" s="38">
        <f t="shared" si="13"/>
        <v>495.218825275211</v>
      </c>
      <c r="U40" s="38">
        <f t="shared" si="14"/>
        <v>922.6815595014486</v>
      </c>
      <c r="V40" s="38">
        <f t="shared" si="15"/>
        <v>-3706.8846331853056</v>
      </c>
      <c r="W40" s="38">
        <f t="shared" si="16"/>
        <v>4878.553589218547</v>
      </c>
      <c r="X40" s="38">
        <f t="shared" si="17"/>
        <v>-2111.9880119679246</v>
      </c>
      <c r="Y40" s="38">
        <f t="shared" si="18"/>
        <v>-827.9992066703817</v>
      </c>
      <c r="Z40" s="38">
        <f t="shared" si="19"/>
        <v>3162.025474503571</v>
      </c>
      <c r="AA40" s="38">
        <f t="shared" si="20"/>
        <v>-3968.233053685013</v>
      </c>
      <c r="AB40" s="38">
        <f t="shared" si="21"/>
        <v>1639.9501233962137</v>
      </c>
    </row>
    <row r="41" spans="1:28" ht="15" customHeight="1">
      <c r="A41" s="46"/>
      <c r="B41" s="72">
        <v>27</v>
      </c>
      <c r="C41" s="75"/>
      <c r="D41" s="75"/>
      <c r="E41" s="68"/>
      <c r="F41" s="75"/>
      <c r="G41" s="73">
        <f t="shared" si="0"/>
        <v>0</v>
      </c>
      <c r="H41" s="73">
        <f t="shared" si="1"/>
        <v>0</v>
      </c>
      <c r="I41" s="74">
        <f t="shared" si="2"/>
        <v>0</v>
      </c>
      <c r="J41" s="71">
        <f t="shared" si="3"/>
        <v>3</v>
      </c>
      <c r="K41" s="71">
        <f t="shared" si="4"/>
        <v>9</v>
      </c>
      <c r="L41" s="71">
        <f t="shared" si="5"/>
        <v>25</v>
      </c>
      <c r="M41" s="38">
        <f t="shared" si="6"/>
        <v>-78.66428809097852</v>
      </c>
      <c r="N41" s="38">
        <f t="shared" si="7"/>
        <v>294.9548308763624</v>
      </c>
      <c r="O41" s="38">
        <f t="shared" si="8"/>
        <v>-341.0623661968284</v>
      </c>
      <c r="P41" s="38">
        <f t="shared" si="9"/>
        <v>189.18881118544408</v>
      </c>
      <c r="Q41" s="38">
        <f t="shared" si="10"/>
        <v>-9.216794225445483</v>
      </c>
      <c r="R41" s="38">
        <f t="shared" si="11"/>
        <v>323.08289920783136</v>
      </c>
      <c r="S41" s="38">
        <f t="shared" si="12"/>
        <v>-764.1573289698499</v>
      </c>
      <c r="T41" s="38">
        <f t="shared" si="13"/>
        <v>495.218825275211</v>
      </c>
      <c r="U41" s="38">
        <f t="shared" si="14"/>
        <v>922.6815595014486</v>
      </c>
      <c r="V41" s="38">
        <f t="shared" si="15"/>
        <v>-3706.8846331853056</v>
      </c>
      <c r="W41" s="38">
        <f t="shared" si="16"/>
        <v>4878.553589218547</v>
      </c>
      <c r="X41" s="38">
        <f t="shared" si="17"/>
        <v>-2111.9880119679246</v>
      </c>
      <c r="Y41" s="38">
        <f t="shared" si="18"/>
        <v>-827.9992066703817</v>
      </c>
      <c r="Z41" s="38">
        <f t="shared" si="19"/>
        <v>3162.025474503571</v>
      </c>
      <c r="AA41" s="38">
        <f t="shared" si="20"/>
        <v>-3968.233053685013</v>
      </c>
      <c r="AB41" s="38">
        <f t="shared" si="21"/>
        <v>1639.9501233962137</v>
      </c>
    </row>
    <row r="42" spans="1:28" ht="15" customHeight="1">
      <c r="A42" s="46"/>
      <c r="B42" s="72">
        <v>28</v>
      </c>
      <c r="C42" s="68"/>
      <c r="D42" s="68"/>
      <c r="E42" s="68"/>
      <c r="F42" s="68"/>
      <c r="G42" s="73">
        <f t="shared" si="0"/>
        <v>0</v>
      </c>
      <c r="H42" s="73">
        <f t="shared" si="1"/>
        <v>0</v>
      </c>
      <c r="I42" s="74">
        <f t="shared" si="2"/>
        <v>0</v>
      </c>
      <c r="J42" s="71">
        <f t="shared" si="3"/>
        <v>3</v>
      </c>
      <c r="K42" s="71">
        <f t="shared" si="4"/>
        <v>9</v>
      </c>
      <c r="L42" s="71">
        <f t="shared" si="5"/>
        <v>25</v>
      </c>
      <c r="M42" s="38">
        <f t="shared" si="6"/>
        <v>-78.66428809097852</v>
      </c>
      <c r="N42" s="38">
        <f t="shared" si="7"/>
        <v>294.9548308763624</v>
      </c>
      <c r="O42" s="38">
        <f t="shared" si="8"/>
        <v>-341.0623661968284</v>
      </c>
      <c r="P42" s="38">
        <f t="shared" si="9"/>
        <v>189.18881118544408</v>
      </c>
      <c r="Q42" s="38">
        <f t="shared" si="10"/>
        <v>-9.216794225445483</v>
      </c>
      <c r="R42" s="38">
        <f t="shared" si="11"/>
        <v>323.08289920783136</v>
      </c>
      <c r="S42" s="38">
        <f t="shared" si="12"/>
        <v>-764.1573289698499</v>
      </c>
      <c r="T42" s="38">
        <f t="shared" si="13"/>
        <v>495.218825275211</v>
      </c>
      <c r="U42" s="38">
        <f t="shared" si="14"/>
        <v>922.6815595014486</v>
      </c>
      <c r="V42" s="38">
        <f t="shared" si="15"/>
        <v>-3706.8846331853056</v>
      </c>
      <c r="W42" s="38">
        <f t="shared" si="16"/>
        <v>4878.553589218547</v>
      </c>
      <c r="X42" s="38">
        <f t="shared" si="17"/>
        <v>-2111.9880119679246</v>
      </c>
      <c r="Y42" s="38">
        <f t="shared" si="18"/>
        <v>-827.9992066703817</v>
      </c>
      <c r="Z42" s="38">
        <f t="shared" si="19"/>
        <v>3162.025474503571</v>
      </c>
      <c r="AA42" s="38">
        <f t="shared" si="20"/>
        <v>-3968.233053685013</v>
      </c>
      <c r="AB42" s="38">
        <f t="shared" si="21"/>
        <v>1639.9501233962137</v>
      </c>
    </row>
    <row r="43" spans="1:28" ht="15" customHeight="1">
      <c r="A43" s="46"/>
      <c r="B43" s="72">
        <v>29</v>
      </c>
      <c r="C43" s="68"/>
      <c r="D43" s="68"/>
      <c r="E43" s="68"/>
      <c r="F43" s="68"/>
      <c r="G43" s="73">
        <f t="shared" si="0"/>
        <v>0</v>
      </c>
      <c r="H43" s="73">
        <f t="shared" si="1"/>
        <v>0</v>
      </c>
      <c r="I43" s="74">
        <f t="shared" si="2"/>
        <v>0</v>
      </c>
      <c r="J43" s="71">
        <f t="shared" si="3"/>
        <v>3</v>
      </c>
      <c r="K43" s="71">
        <f t="shared" si="4"/>
        <v>9</v>
      </c>
      <c r="L43" s="71">
        <f t="shared" si="5"/>
        <v>25</v>
      </c>
      <c r="M43" s="38">
        <f t="shared" si="6"/>
        <v>-78.66428809097852</v>
      </c>
      <c r="N43" s="38">
        <f t="shared" si="7"/>
        <v>294.9548308763624</v>
      </c>
      <c r="O43" s="38">
        <f t="shared" si="8"/>
        <v>-341.0623661968284</v>
      </c>
      <c r="P43" s="38">
        <f t="shared" si="9"/>
        <v>189.18881118544408</v>
      </c>
      <c r="Q43" s="38">
        <f t="shared" si="10"/>
        <v>-9.216794225445483</v>
      </c>
      <c r="R43" s="38">
        <f t="shared" si="11"/>
        <v>323.08289920783136</v>
      </c>
      <c r="S43" s="38">
        <f t="shared" si="12"/>
        <v>-764.1573289698499</v>
      </c>
      <c r="T43" s="38">
        <f t="shared" si="13"/>
        <v>495.218825275211</v>
      </c>
      <c r="U43" s="38">
        <f t="shared" si="14"/>
        <v>922.6815595014486</v>
      </c>
      <c r="V43" s="38">
        <f t="shared" si="15"/>
        <v>-3706.8846331853056</v>
      </c>
      <c r="W43" s="38">
        <f t="shared" si="16"/>
        <v>4878.553589218547</v>
      </c>
      <c r="X43" s="38">
        <f t="shared" si="17"/>
        <v>-2111.9880119679246</v>
      </c>
      <c r="Y43" s="38">
        <f t="shared" si="18"/>
        <v>-827.9992066703817</v>
      </c>
      <c r="Z43" s="38">
        <f t="shared" si="19"/>
        <v>3162.025474503571</v>
      </c>
      <c r="AA43" s="38">
        <f t="shared" si="20"/>
        <v>-3968.233053685013</v>
      </c>
      <c r="AB43" s="38">
        <f t="shared" si="21"/>
        <v>1639.9501233962137</v>
      </c>
    </row>
    <row r="44" spans="1:28" ht="15" customHeight="1">
      <c r="A44" s="46"/>
      <c r="B44" s="72">
        <v>30</v>
      </c>
      <c r="C44" s="68"/>
      <c r="D44" s="68"/>
      <c r="E44" s="68"/>
      <c r="F44" s="68"/>
      <c r="G44" s="73">
        <f t="shared" si="0"/>
        <v>0</v>
      </c>
      <c r="H44" s="73">
        <f t="shared" si="1"/>
        <v>0</v>
      </c>
      <c r="I44" s="74">
        <f t="shared" si="2"/>
        <v>0</v>
      </c>
      <c r="J44" s="71">
        <f t="shared" si="3"/>
        <v>3</v>
      </c>
      <c r="K44" s="71">
        <f t="shared" si="4"/>
        <v>9</v>
      </c>
      <c r="L44" s="71">
        <f t="shared" si="5"/>
        <v>25</v>
      </c>
      <c r="M44" s="38">
        <f t="shared" si="6"/>
        <v>-78.66428809097852</v>
      </c>
      <c r="N44" s="38">
        <f t="shared" si="7"/>
        <v>294.9548308763624</v>
      </c>
      <c r="O44" s="38">
        <f t="shared" si="8"/>
        <v>-341.0623661968284</v>
      </c>
      <c r="P44" s="38">
        <f t="shared" si="9"/>
        <v>189.18881118544408</v>
      </c>
      <c r="Q44" s="38">
        <f t="shared" si="10"/>
        <v>-9.216794225445483</v>
      </c>
      <c r="R44" s="38">
        <f t="shared" si="11"/>
        <v>323.08289920783136</v>
      </c>
      <c r="S44" s="38">
        <f t="shared" si="12"/>
        <v>-764.1573289698499</v>
      </c>
      <c r="T44" s="38">
        <f t="shared" si="13"/>
        <v>495.218825275211</v>
      </c>
      <c r="U44" s="38">
        <f t="shared" si="14"/>
        <v>922.6815595014486</v>
      </c>
      <c r="V44" s="38">
        <f t="shared" si="15"/>
        <v>-3706.8846331853056</v>
      </c>
      <c r="W44" s="38">
        <f t="shared" si="16"/>
        <v>4878.553589218547</v>
      </c>
      <c r="X44" s="38">
        <f t="shared" si="17"/>
        <v>-2111.9880119679246</v>
      </c>
      <c r="Y44" s="38">
        <f t="shared" si="18"/>
        <v>-827.9992066703817</v>
      </c>
      <c r="Z44" s="38">
        <f t="shared" si="19"/>
        <v>3162.025474503571</v>
      </c>
      <c r="AA44" s="38">
        <f t="shared" si="20"/>
        <v>-3968.233053685013</v>
      </c>
      <c r="AB44" s="38">
        <f t="shared" si="21"/>
        <v>1639.9501233962137</v>
      </c>
    </row>
    <row r="45" spans="1:28" ht="15" customHeight="1" thickBot="1">
      <c r="A45" s="46"/>
      <c r="B45" s="76">
        <v>31</v>
      </c>
      <c r="C45" s="77"/>
      <c r="D45" s="78"/>
      <c r="E45" s="78"/>
      <c r="F45" s="77"/>
      <c r="G45" s="73">
        <f t="shared" si="0"/>
        <v>0</v>
      </c>
      <c r="H45" s="73">
        <f t="shared" si="1"/>
        <v>0</v>
      </c>
      <c r="I45" s="74">
        <f t="shared" si="2"/>
        <v>0</v>
      </c>
      <c r="J45" s="71">
        <f t="shared" si="3"/>
        <v>3</v>
      </c>
      <c r="K45" s="71">
        <f t="shared" si="4"/>
        <v>9</v>
      </c>
      <c r="L45" s="71">
        <f t="shared" si="5"/>
        <v>25</v>
      </c>
      <c r="M45" s="38">
        <f t="shared" si="6"/>
        <v>-78.66428809097852</v>
      </c>
      <c r="N45" s="38">
        <f t="shared" si="7"/>
        <v>294.9548308763624</v>
      </c>
      <c r="O45" s="38">
        <f t="shared" si="8"/>
        <v>-341.0623661968284</v>
      </c>
      <c r="P45" s="38">
        <f t="shared" si="9"/>
        <v>189.18881118544408</v>
      </c>
      <c r="Q45" s="38">
        <f t="shared" si="10"/>
        <v>-9.216794225445483</v>
      </c>
      <c r="R45" s="38">
        <f t="shared" si="11"/>
        <v>323.08289920783136</v>
      </c>
      <c r="S45" s="38">
        <f t="shared" si="12"/>
        <v>-764.1573289698499</v>
      </c>
      <c r="T45" s="38">
        <f t="shared" si="13"/>
        <v>495.218825275211</v>
      </c>
      <c r="U45" s="38">
        <f t="shared" si="14"/>
        <v>922.6815595014486</v>
      </c>
      <c r="V45" s="38">
        <f t="shared" si="15"/>
        <v>-3706.8846331853056</v>
      </c>
      <c r="W45" s="38">
        <f t="shared" si="16"/>
        <v>4878.553589218547</v>
      </c>
      <c r="X45" s="38">
        <f t="shared" si="17"/>
        <v>-2111.9880119679246</v>
      </c>
      <c r="Y45" s="38">
        <f t="shared" si="18"/>
        <v>-827.9992066703817</v>
      </c>
      <c r="Z45" s="38">
        <f t="shared" si="19"/>
        <v>3162.025474503571</v>
      </c>
      <c r="AA45" s="38">
        <f t="shared" si="20"/>
        <v>-3968.233053685013</v>
      </c>
      <c r="AB45" s="38">
        <f t="shared" si="21"/>
        <v>1639.9501233962137</v>
      </c>
    </row>
    <row r="46" spans="1:9" ht="13.5" thickTop="1">
      <c r="A46" s="46"/>
      <c r="B46" s="51" t="s">
        <v>112</v>
      </c>
      <c r="C46" s="79" t="e">
        <f aca="true" t="shared" si="22" ref="C46:I46">AVERAGE(C15:C45)</f>
        <v>#DIV/0!</v>
      </c>
      <c r="D46" s="80" t="e">
        <f t="shared" si="22"/>
        <v>#DIV/0!</v>
      </c>
      <c r="E46" s="80" t="e">
        <f t="shared" si="22"/>
        <v>#DIV/0!</v>
      </c>
      <c r="F46" s="79" t="e">
        <f t="shared" si="22"/>
        <v>#DIV/0!</v>
      </c>
      <c r="G46" s="81">
        <f t="shared" si="22"/>
        <v>0</v>
      </c>
      <c r="H46" s="81">
        <f t="shared" si="22"/>
        <v>0</v>
      </c>
      <c r="I46" s="82">
        <f t="shared" si="22"/>
        <v>0</v>
      </c>
    </row>
    <row r="47" spans="1:9" ht="12.75">
      <c r="A47" s="46"/>
      <c r="B47" s="83" t="s">
        <v>113</v>
      </c>
      <c r="C47" s="84">
        <f aca="true" t="shared" si="23" ref="C47:I47">MAX(C15:C45)</f>
        <v>0</v>
      </c>
      <c r="D47" s="85">
        <f t="shared" si="23"/>
        <v>0</v>
      </c>
      <c r="E47" s="85">
        <f t="shared" si="23"/>
        <v>0</v>
      </c>
      <c r="F47" s="84">
        <f t="shared" si="23"/>
        <v>0</v>
      </c>
      <c r="G47" s="86">
        <f t="shared" si="23"/>
        <v>0</v>
      </c>
      <c r="H47" s="86">
        <f t="shared" si="23"/>
        <v>0</v>
      </c>
      <c r="I47" s="87">
        <f t="shared" si="23"/>
        <v>0</v>
      </c>
    </row>
    <row r="48" spans="1:9" ht="13.5" thickBot="1">
      <c r="A48" s="46"/>
      <c r="B48" s="61" t="s">
        <v>114</v>
      </c>
      <c r="C48" s="88">
        <f aca="true" t="shared" si="24" ref="C48:I48">MIN(C15:C45)</f>
        <v>0</v>
      </c>
      <c r="D48" s="89">
        <f t="shared" si="24"/>
        <v>0</v>
      </c>
      <c r="E48" s="89">
        <f t="shared" si="24"/>
        <v>0</v>
      </c>
      <c r="F48" s="88">
        <f t="shared" si="24"/>
        <v>0</v>
      </c>
      <c r="G48" s="90">
        <f t="shared" si="24"/>
        <v>0</v>
      </c>
      <c r="H48" s="90">
        <f t="shared" si="24"/>
        <v>0</v>
      </c>
      <c r="I48" s="91">
        <f t="shared" si="24"/>
        <v>0</v>
      </c>
    </row>
    <row r="49" ht="13.5" thickTop="1"/>
    <row r="50" ht="12.75">
      <c r="E50" s="92"/>
    </row>
  </sheetData>
  <sheetProtection sheet="1" objects="1" scenarios="1"/>
  <mergeCells count="7">
    <mergeCell ref="G5:H5"/>
    <mergeCell ref="C2:D2"/>
    <mergeCell ref="C3:D3"/>
    <mergeCell ref="C4:D4"/>
    <mergeCell ref="G2:H2"/>
    <mergeCell ref="G3:H3"/>
    <mergeCell ref="G4:H4"/>
  </mergeCells>
  <printOptions horizontalCentered="1" verticalCentered="1"/>
  <pageMargins left="0.75" right="0.75" top="0.25" bottom="0.5" header="0.5" footer="0.5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selection activeCell="A1" sqref="A1"/>
    </sheetView>
  </sheetViews>
  <sheetFormatPr defaultColWidth="10.33203125" defaultRowHeight="12.75"/>
  <cols>
    <col min="1" max="1" width="9.16015625" style="33" customWidth="1"/>
    <col min="2" max="2" width="9.33203125" style="33" customWidth="1"/>
    <col min="3" max="3" width="15.5" style="34" customWidth="1"/>
    <col min="4" max="4" width="15.5" style="35" customWidth="1"/>
    <col min="5" max="5" width="14" style="35" customWidth="1"/>
    <col min="6" max="6" width="14.66015625" style="34" customWidth="1"/>
    <col min="7" max="7" width="15.16015625" style="36" customWidth="1"/>
    <col min="8" max="8" width="14.16015625" style="36" customWidth="1"/>
    <col min="9" max="9" width="16.5" style="35" customWidth="1"/>
    <col min="10" max="16384" width="10.33203125" style="33" customWidth="1"/>
  </cols>
  <sheetData>
    <row r="1" spans="1:28" ht="15">
      <c r="A1" s="32" t="s">
        <v>126</v>
      </c>
      <c r="J1" s="37"/>
      <c r="K1" s="37"/>
      <c r="L1" s="37"/>
      <c r="M1" s="38">
        <v>65.36505417524572</v>
      </c>
      <c r="N1" s="38">
        <v>-25.179873221626607</v>
      </c>
      <c r="O1" s="38">
        <v>5.372912049610916</v>
      </c>
      <c r="P1" s="38">
        <v>0.1358330337342366</v>
      </c>
      <c r="Q1" s="38">
        <v>-21.060716201986384</v>
      </c>
      <c r="R1" s="38">
        <v>8.729930876466758</v>
      </c>
      <c r="S1" s="38">
        <v>-1.1982585468728577</v>
      </c>
      <c r="T1" s="38">
        <v>0.053508297760689466</v>
      </c>
      <c r="U1" s="38"/>
      <c r="V1" s="38"/>
      <c r="W1" s="38"/>
      <c r="X1" s="38"/>
      <c r="Y1" s="38"/>
      <c r="Z1" s="38"/>
      <c r="AA1" s="38"/>
      <c r="AB1" s="38"/>
    </row>
    <row r="2" spans="1:28" ht="21" customHeight="1">
      <c r="A2" s="39"/>
      <c r="B2" s="104" t="s">
        <v>0</v>
      </c>
      <c r="C2" s="378">
        <f>'Turb Compliance'!$C$5:$D$5</f>
        <v>42430</v>
      </c>
      <c r="D2" s="378"/>
      <c r="E2" s="124"/>
      <c r="F2" s="104" t="s">
        <v>34</v>
      </c>
      <c r="G2" s="357"/>
      <c r="H2" s="357"/>
      <c r="I2" s="41"/>
      <c r="J2" s="37"/>
      <c r="K2" s="37"/>
      <c r="L2" s="37"/>
      <c r="M2" s="38">
        <v>-204.23986869519717</v>
      </c>
      <c r="N2" s="38">
        <v>169.08849862164206</v>
      </c>
      <c r="O2" s="38">
        <v>-35.818309720175144</v>
      </c>
      <c r="P2" s="38">
        <v>2.3156887492143685</v>
      </c>
      <c r="Q2" s="38">
        <v>40.095675980976566</v>
      </c>
      <c r="R2" s="38">
        <v>-16.79061935828776</v>
      </c>
      <c r="S2" s="38">
        <v>2.323781598776596</v>
      </c>
      <c r="T2" s="38">
        <v>-0.10630960897585164</v>
      </c>
      <c r="U2" s="38"/>
      <c r="V2" s="38"/>
      <c r="W2" s="38"/>
      <c r="X2" s="38"/>
      <c r="Y2" s="38"/>
      <c r="Z2" s="38"/>
      <c r="AA2" s="38"/>
      <c r="AB2" s="38"/>
    </row>
    <row r="3" spans="1:28" ht="18" customHeight="1">
      <c r="A3" s="43"/>
      <c r="B3" s="104" t="s">
        <v>2</v>
      </c>
      <c r="C3" s="379">
        <f>'Turb Compliance'!$C$6:$D$6</f>
        <v>42430</v>
      </c>
      <c r="D3" s="379"/>
      <c r="E3" s="124"/>
      <c r="F3" s="104" t="s">
        <v>33</v>
      </c>
      <c r="G3" s="356"/>
      <c r="H3" s="356"/>
      <c r="I3" s="44"/>
      <c r="J3" s="37"/>
      <c r="K3" s="37"/>
      <c r="L3" s="37"/>
      <c r="M3" s="38">
        <v>162.86694898046107</v>
      </c>
      <c r="N3" s="38">
        <v>-110.86815206406479</v>
      </c>
      <c r="O3" s="38">
        <v>21.551117841012896</v>
      </c>
      <c r="P3" s="38">
        <v>-1.2712117668139953</v>
      </c>
      <c r="Q3" s="38">
        <v>-22.276997541554536</v>
      </c>
      <c r="R3" s="38">
        <v>9.349268164941828</v>
      </c>
      <c r="S3" s="38">
        <v>-1.2972273115765207</v>
      </c>
      <c r="T3" s="38">
        <v>0.059385148031709904</v>
      </c>
      <c r="U3" s="38"/>
      <c r="V3" s="38"/>
      <c r="W3" s="38"/>
      <c r="X3" s="38"/>
      <c r="Y3" s="38"/>
      <c r="Z3" s="38"/>
      <c r="AA3" s="38"/>
      <c r="AB3" s="38"/>
    </row>
    <row r="4" spans="1:28" ht="18" customHeight="1">
      <c r="A4" s="43"/>
      <c r="B4" s="104" t="s">
        <v>31</v>
      </c>
      <c r="C4" s="377">
        <f>IF('Turb Compliance'!$C$7:$D$7="","",'Turb Compliance'!$C$7:$D$7)</f>
      </c>
      <c r="D4" s="377"/>
      <c r="E4" s="124"/>
      <c r="F4" s="104" t="s">
        <v>32</v>
      </c>
      <c r="G4" s="356"/>
      <c r="H4" s="356"/>
      <c r="I4" s="44"/>
      <c r="J4" s="37"/>
      <c r="K4" s="37"/>
      <c r="L4" s="37"/>
      <c r="M4" s="38">
        <v>-35.09421335064043</v>
      </c>
      <c r="N4" s="38">
        <v>21.801664245551017</v>
      </c>
      <c r="O4" s="38">
        <v>-4.030596268007439</v>
      </c>
      <c r="P4" s="38">
        <v>0.22909966451643185</v>
      </c>
      <c r="Q4" s="38">
        <v>3.730752144203924</v>
      </c>
      <c r="R4" s="38">
        <v>-1.5712363537282503</v>
      </c>
      <c r="S4" s="38">
        <v>0.21878710637303042</v>
      </c>
      <c r="T4" s="38">
        <v>-0.010046314323306531</v>
      </c>
      <c r="U4" s="38"/>
      <c r="V4" s="38"/>
      <c r="W4" s="38"/>
      <c r="X4" s="38"/>
      <c r="Y4" s="38"/>
      <c r="Z4" s="38"/>
      <c r="AA4" s="38"/>
      <c r="AB4" s="38"/>
    </row>
    <row r="5" spans="1:28" ht="12.75">
      <c r="A5" s="39"/>
      <c r="B5" s="39"/>
      <c r="C5" s="40"/>
      <c r="D5" s="41"/>
      <c r="E5" s="41"/>
      <c r="F5" s="40"/>
      <c r="G5" s="42"/>
      <c r="H5" s="42"/>
      <c r="I5" s="41"/>
      <c r="J5" s="37"/>
      <c r="K5" s="37"/>
      <c r="L5" s="37"/>
      <c r="M5" s="38">
        <v>-624.0289398057961</v>
      </c>
      <c r="N5" s="38">
        <v>260.5181159235877</v>
      </c>
      <c r="O5" s="38">
        <v>-36.190633947202365</v>
      </c>
      <c r="P5" s="38">
        <v>1.603583967063531</v>
      </c>
      <c r="Q5" s="38">
        <v>0.94149260565702</v>
      </c>
      <c r="R5" s="38">
        <v>-0.3895503930840315</v>
      </c>
      <c r="S5" s="38">
        <v>0.05335708404261164</v>
      </c>
      <c r="T5" s="38">
        <v>-0.0023786645994113434</v>
      </c>
      <c r="U5" s="38"/>
      <c r="V5" s="38"/>
      <c r="W5" s="38"/>
      <c r="X5" s="38"/>
      <c r="Y5" s="38"/>
      <c r="Z5" s="38"/>
      <c r="AA5" s="38"/>
      <c r="AB5" s="38"/>
    </row>
    <row r="6" spans="1:28" ht="12.75">
      <c r="A6" s="45"/>
      <c r="B6" s="46"/>
      <c r="C6" s="46" t="s">
        <v>101</v>
      </c>
      <c r="D6" s="47"/>
      <c r="E6" s="48"/>
      <c r="F6" s="48"/>
      <c r="G6" s="47"/>
      <c r="H6" s="49"/>
      <c r="I6" s="251">
        <f>'SEQUENCE 1'!I8</f>
        <v>2.5</v>
      </c>
      <c r="J6" s="37"/>
      <c r="K6" s="37"/>
      <c r="L6" s="37"/>
      <c r="M6" s="38">
        <v>1141.9862914972177</v>
      </c>
      <c r="N6" s="38">
        <v>-489.74828536763835</v>
      </c>
      <c r="O6" s="38">
        <v>69.43133464731395</v>
      </c>
      <c r="P6" s="38">
        <v>-3.257987804520062</v>
      </c>
      <c r="Q6" s="38">
        <v>-1.7929069839711658</v>
      </c>
      <c r="R6" s="38">
        <v>0.7486233636214243</v>
      </c>
      <c r="S6" s="38">
        <v>-0.1033107480597953</v>
      </c>
      <c r="T6" s="38">
        <v>0.0047131829120457686</v>
      </c>
      <c r="U6" s="38"/>
      <c r="V6" s="38"/>
      <c r="W6" s="38"/>
      <c r="X6" s="38"/>
      <c r="Y6" s="38"/>
      <c r="Z6" s="38"/>
      <c r="AA6" s="38"/>
      <c r="AB6" s="38"/>
    </row>
    <row r="7" spans="1:28" ht="12.75">
      <c r="A7" s="46"/>
      <c r="B7" s="46"/>
      <c r="J7" s="37"/>
      <c r="K7" s="37"/>
      <c r="L7" s="37"/>
      <c r="M7" s="38">
        <v>-599.3180930330351</v>
      </c>
      <c r="N7" s="38">
        <v>259.4068630827347</v>
      </c>
      <c r="O7" s="38">
        <v>-37.1033331528122</v>
      </c>
      <c r="P7" s="38">
        <v>1.746326456107883</v>
      </c>
      <c r="Q7" s="38">
        <v>1.000079881402902</v>
      </c>
      <c r="R7" s="38">
        <v>-0.4180957308338069</v>
      </c>
      <c r="S7" s="38">
        <v>0.05779517116510644</v>
      </c>
      <c r="T7" s="38">
        <v>-0.002636952236292862</v>
      </c>
      <c r="U7" s="38"/>
      <c r="V7" s="38"/>
      <c r="W7" s="38"/>
      <c r="X7" s="38"/>
      <c r="Y7" s="38"/>
      <c r="Z7" s="38"/>
      <c r="AA7" s="38"/>
      <c r="AB7" s="38"/>
    </row>
    <row r="8" spans="1:28" ht="12.75">
      <c r="A8" s="46"/>
      <c r="B8" s="46" t="s">
        <v>102</v>
      </c>
      <c r="C8" s="47"/>
      <c r="D8" s="48"/>
      <c r="E8" s="48"/>
      <c r="F8" s="47"/>
      <c r="G8" s="49"/>
      <c r="H8" s="49"/>
      <c r="J8" s="37"/>
      <c r="K8" s="37"/>
      <c r="L8" s="37"/>
      <c r="M8" s="38">
        <v>97.74484796136502</v>
      </c>
      <c r="N8" s="38">
        <v>-42.732800340529444</v>
      </c>
      <c r="O8" s="38">
        <v>6.166558821845106</v>
      </c>
      <c r="P8" s="38">
        <v>-0.2921275759884632</v>
      </c>
      <c r="Q8" s="38">
        <v>-0.1673636653448084</v>
      </c>
      <c r="R8" s="38">
        <v>0.07016126667051856</v>
      </c>
      <c r="S8" s="38">
        <v>-0.009727181851938065</v>
      </c>
      <c r="T8" s="38">
        <v>0.0004449850379876742</v>
      </c>
      <c r="U8" s="38"/>
      <c r="V8" s="38"/>
      <c r="W8" s="38"/>
      <c r="X8" s="38"/>
      <c r="Y8" s="38"/>
      <c r="Z8" s="38"/>
      <c r="AA8" s="38"/>
      <c r="AB8" s="38"/>
    </row>
    <row r="9" spans="1:28" ht="13.5" thickBot="1">
      <c r="A9" s="46"/>
      <c r="B9" s="46"/>
      <c r="J9" s="37"/>
      <c r="K9" s="37"/>
      <c r="L9" s="37"/>
      <c r="M9" s="38">
        <v>193.22587428397787</v>
      </c>
      <c r="N9" s="38">
        <v>-80.31125711382667</v>
      </c>
      <c r="O9" s="38">
        <v>11.061071175396783</v>
      </c>
      <c r="P9" s="38">
        <v>-0.49461290733411883</v>
      </c>
      <c r="Q9" s="38">
        <v>-0.014746248776022389</v>
      </c>
      <c r="R9" s="38">
        <v>0.006093054749073057</v>
      </c>
      <c r="S9" s="38">
        <v>-0.0008333115754235463</v>
      </c>
      <c r="T9" s="38">
        <v>3.709602404017137E-05</v>
      </c>
      <c r="U9" s="38"/>
      <c r="V9" s="38"/>
      <c r="W9" s="38"/>
      <c r="X9" s="38"/>
      <c r="Y9" s="38"/>
      <c r="Z9" s="38"/>
      <c r="AA9" s="38"/>
      <c r="AB9" s="38"/>
    </row>
    <row r="10" spans="1:28" ht="16.5" thickTop="1">
      <c r="A10" s="46"/>
      <c r="B10" s="51"/>
      <c r="C10" s="52" t="s">
        <v>103</v>
      </c>
      <c r="D10" s="53" t="s">
        <v>130</v>
      </c>
      <c r="E10" s="53"/>
      <c r="F10" s="52"/>
      <c r="G10" s="54"/>
      <c r="H10" s="54"/>
      <c r="I10" s="55" t="s">
        <v>104</v>
      </c>
      <c r="J10" s="37"/>
      <c r="K10" s="37"/>
      <c r="L10" s="37"/>
      <c r="M10" s="38">
        <v>-364.40749113276706</v>
      </c>
      <c r="N10" s="38">
        <v>153.42562477634422</v>
      </c>
      <c r="O10" s="38">
        <v>-21.348646059393452</v>
      </c>
      <c r="P10" s="38">
        <v>0.9819761182433455</v>
      </c>
      <c r="Q10" s="38">
        <v>0.027982391878193163</v>
      </c>
      <c r="R10" s="38">
        <v>-0.01166151728718996</v>
      </c>
      <c r="S10" s="38">
        <v>0.0016062942750991694</v>
      </c>
      <c r="T10" s="38">
        <v>-7.315190423579227E-05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6"/>
      <c r="B11" s="56" t="s">
        <v>3</v>
      </c>
      <c r="C11" s="57" t="s">
        <v>122</v>
      </c>
      <c r="D11" s="58" t="s">
        <v>108</v>
      </c>
      <c r="E11" s="58"/>
      <c r="F11" s="57" t="s">
        <v>64</v>
      </c>
      <c r="G11" s="59" t="s">
        <v>105</v>
      </c>
      <c r="H11" s="59" t="s">
        <v>106</v>
      </c>
      <c r="I11" s="60" t="s">
        <v>107</v>
      </c>
      <c r="J11" s="37"/>
      <c r="K11" s="37"/>
      <c r="L11" s="37"/>
      <c r="M11" s="38">
        <v>199.44719204439593</v>
      </c>
      <c r="N11" s="38">
        <v>-84.32429551442172</v>
      </c>
      <c r="O11" s="38">
        <v>11.785346869625743</v>
      </c>
      <c r="P11" s="38">
        <v>-0.5430713927840897</v>
      </c>
      <c r="Q11" s="38">
        <v>-0.015596544672137528</v>
      </c>
      <c r="R11" s="38">
        <v>0.006504340177247433</v>
      </c>
      <c r="S11" s="38">
        <v>-0.0008970423765111837</v>
      </c>
      <c r="T11" s="38">
        <v>4.084503550348367E-05</v>
      </c>
      <c r="U11" s="38"/>
      <c r="V11" s="38"/>
      <c r="W11" s="38"/>
      <c r="X11" s="38"/>
      <c r="Y11" s="38"/>
      <c r="Z11" s="38"/>
      <c r="AA11" s="38"/>
      <c r="AB11" s="38"/>
    </row>
    <row r="12" spans="1:28" ht="16.5" thickBot="1">
      <c r="A12" s="46"/>
      <c r="B12" s="61"/>
      <c r="C12" s="62" t="s">
        <v>123</v>
      </c>
      <c r="D12" s="63" t="s">
        <v>124</v>
      </c>
      <c r="E12" s="63" t="s">
        <v>65</v>
      </c>
      <c r="F12" s="62" t="s">
        <v>125</v>
      </c>
      <c r="G12" s="64" t="s">
        <v>109</v>
      </c>
      <c r="H12" s="64" t="s">
        <v>109</v>
      </c>
      <c r="I12" s="65" t="s">
        <v>110</v>
      </c>
      <c r="J12" s="66" t="s">
        <v>117</v>
      </c>
      <c r="K12" s="66" t="s">
        <v>65</v>
      </c>
      <c r="L12" s="66" t="s">
        <v>111</v>
      </c>
      <c r="M12" s="38">
        <v>-33.21593832034256</v>
      </c>
      <c r="N12" s="38">
        <v>14.116371105921056</v>
      </c>
      <c r="O12" s="38">
        <v>-1.9827996728191422</v>
      </c>
      <c r="P12" s="38">
        <v>0.09174026999188094</v>
      </c>
      <c r="Q12" s="38">
        <v>0.0026013898085761023</v>
      </c>
      <c r="R12" s="38">
        <v>-0.0010874242982490125</v>
      </c>
      <c r="S12" s="38">
        <v>0.00015036762428804313</v>
      </c>
      <c r="T12" s="38">
        <v>-6.8637573195753125E-06</v>
      </c>
      <c r="U12" s="38"/>
      <c r="V12" s="38"/>
      <c r="W12" s="38"/>
      <c r="X12" s="38"/>
      <c r="Y12" s="38"/>
      <c r="Z12" s="38"/>
      <c r="AA12" s="38"/>
      <c r="AB12" s="38"/>
    </row>
    <row r="13" spans="1:28" ht="18" customHeight="1" thickTop="1">
      <c r="A13" s="46"/>
      <c r="B13" s="67">
        <v>1</v>
      </c>
      <c r="C13" s="75"/>
      <c r="D13" s="75"/>
      <c r="E13" s="75"/>
      <c r="F13" s="75"/>
      <c r="G13" s="69">
        <f aca="true" t="shared" si="0" ref="G13:G43">C13*D13</f>
        <v>0</v>
      </c>
      <c r="H13" s="69">
        <f aca="true" t="shared" si="1" ref="H13:H43">IF(C13=0,0,SUM(M13:AB13)*((3-$I$6)/3))</f>
        <v>0</v>
      </c>
      <c r="I13" s="70">
        <f aca="true" t="shared" si="2" ref="I13:I43">IF(C13=0,0,G13/H13)</f>
        <v>0</v>
      </c>
      <c r="J13" s="71">
        <f aca="true" t="shared" si="3" ref="J13:J43">MAX(MIN(D13,3),0.4)</f>
        <v>3</v>
      </c>
      <c r="K13" s="71">
        <f aca="true" t="shared" si="4" ref="K13:K43">MAX(MIN(E13,9),6)</f>
        <v>9</v>
      </c>
      <c r="L13" s="71">
        <f aca="true" t="shared" si="5" ref="L13:L43">MAX(MIN(F13,25),0.5)</f>
        <v>25</v>
      </c>
      <c r="M13" s="38">
        <f aca="true" t="shared" si="6" ref="M13:M43">$M$1+$M$5*$L13+$M$9*($L13^2)+$Q$1*($L13^3)+$Q$5*($L13^4)+$Q$9*($L13^5)</f>
        <v>-78.66428809097852</v>
      </c>
      <c r="N13" s="38">
        <f aca="true" t="shared" si="7" ref="N13:N43">($N$1+$N$5*$L13+$N$9*($L13^2)+$R$1*($L13^3)+$R$5*($L13^4)+$R$9*($L13^5))*$K13</f>
        <v>294.9548308763624</v>
      </c>
      <c r="O13" s="38">
        <f aca="true" t="shared" si="8" ref="O13:O43">($O$1+$O$5*$L13+$O$9*($L13^2)+$S$1*($L13^3)+$S$5*($L13^4)+$S$9*($L13^5))*($K13^2)</f>
        <v>-341.0623661968284</v>
      </c>
      <c r="P13" s="38">
        <f aca="true" t="shared" si="9" ref="P13:P43">($P$1+$P$5*$L13+$P$9*($L13^2)+$T$1*($L13^3)+$T$5*($L13^4)+$T$9*($L13^5))*($K13^3)</f>
        <v>189.18881118544408</v>
      </c>
      <c r="Q13" s="38">
        <f aca="true" t="shared" si="10" ref="Q13:Q43">($M$2+$M$6*$L13+$M$10*($L13^2)+$Q$2*($L13^3)+$Q$6*($L13^4)+$Q$10*($L13^5))*$J13</f>
        <v>-9.216794225445483</v>
      </c>
      <c r="R13" s="38">
        <f aca="true" t="shared" si="11" ref="R13:R43">($N$2+$N$6*$L13+$N$10*($L13^2)+$R$2*($L13^3)+$R$6*($L13^4)+$R$10*($L13^5))*$K13*$J13</f>
        <v>323.08289920783136</v>
      </c>
      <c r="S13" s="38">
        <f aca="true" t="shared" si="12" ref="S13:S43">($O$2+$O$6*$L13+$O$10*($L13^2)+$S$2*($L13^3)+$S$6*($L13^4)+$S$10*($L13^5))*($K13^2)*$J13</f>
        <v>-764.1573289698499</v>
      </c>
      <c r="T13" s="38">
        <f aca="true" t="shared" si="13" ref="T13:T43">($P$2+$P$6*$L13+$P$10*($L13^2)+$T$2*($L13^3)+$T$6*($L13^4)+$T$10*($L13^5))*($K13^3)*$J13</f>
        <v>495.218825275211</v>
      </c>
      <c r="U13" s="38">
        <f aca="true" t="shared" si="14" ref="U13:U43">($M$3+$M$7*$L13+$M$11*($L13^2)+$Q$3*($L13^3)+$Q$7*($L13^4)+$Q$11*($L13^5))*($J13^2)</f>
        <v>922.6815595014486</v>
      </c>
      <c r="V13" s="38">
        <f aca="true" t="shared" si="15" ref="V13:V43">($N$3+$N$7*$L13+$N$11*($L13^2)+$R$3*($L13^3)+$R$7*($L13^4)+$R$11*($L13^5))*$K13*($J13^2)</f>
        <v>-3706.8846331853056</v>
      </c>
      <c r="W13" s="38">
        <f aca="true" t="shared" si="16" ref="W13:W43">($O$3+$O$7*$L13+$O$11*($L13^2)+$S$3*($L13^3)+$S$7*($L13^4)+$S$11*($L13^5))*($K13^2)*($J13^2)</f>
        <v>4878.553589218547</v>
      </c>
      <c r="X13" s="38">
        <f aca="true" t="shared" si="17" ref="X13:X43">($P$3+$P$7*$L13+$P$11*($L13^2)+$T$3*($L13^3)+$T$7*($L13^4)+$T$11*($L13^5))*($K13^3)*($J13^2)</f>
        <v>-2111.9880119679246</v>
      </c>
      <c r="Y13" s="38">
        <f aca="true" t="shared" si="18" ref="Y13:Y43">($M$4+$M$8*$L13+$M$12*($L13^2)+$Q$4*($L13^3)+$Q$8*($L13^4)+$Q$12*($L13^5))*($J13^3)</f>
        <v>-827.9992066703817</v>
      </c>
      <c r="Z13" s="38">
        <f aca="true" t="shared" si="19" ref="Z13:Z43">($N$4+$N$8*$L13+$N$12*($L13^2)+$R$4*($L13^3)+$R$8*($L13^4)+$R$12*($L13^5))*$K13*($J13^3)</f>
        <v>3162.025474503571</v>
      </c>
      <c r="AA13" s="38">
        <f aca="true" t="shared" si="20" ref="AA13:AA43">($O$4+$O$8*$L13+$O$12*($L13^2)+$S$4*($L13^3)+$S$8*($L13^4)+$S$12*($L13^5))*($K13^2)*($J13^3)</f>
        <v>-3968.233053685013</v>
      </c>
      <c r="AB13" s="38">
        <f aca="true" t="shared" si="21" ref="AB13:AB43">($P$4+$P$8*$L13+$P$12*($L13^2)+$T$4*($L13^3)+$T$8*($L13^4)+$T$12*($L13^5))*($K13^3)*($J13^3)</f>
        <v>1639.9501233962137</v>
      </c>
    </row>
    <row r="14" spans="1:28" ht="18" customHeight="1">
      <c r="A14" s="46"/>
      <c r="B14" s="72">
        <v>2</v>
      </c>
      <c r="C14" s="75"/>
      <c r="D14" s="75"/>
      <c r="E14" s="75"/>
      <c r="F14" s="75"/>
      <c r="G14" s="73">
        <f t="shared" si="0"/>
        <v>0</v>
      </c>
      <c r="H14" s="73">
        <f t="shared" si="1"/>
        <v>0</v>
      </c>
      <c r="I14" s="74">
        <f t="shared" si="2"/>
        <v>0</v>
      </c>
      <c r="J14" s="71">
        <f t="shared" si="3"/>
        <v>3</v>
      </c>
      <c r="K14" s="71">
        <f t="shared" si="4"/>
        <v>9</v>
      </c>
      <c r="L14" s="71">
        <f t="shared" si="5"/>
        <v>25</v>
      </c>
      <c r="M14" s="38">
        <f t="shared" si="6"/>
        <v>-78.66428809097852</v>
      </c>
      <c r="N14" s="38">
        <f t="shared" si="7"/>
        <v>294.9548308763624</v>
      </c>
      <c r="O14" s="38">
        <f t="shared" si="8"/>
        <v>-341.0623661968284</v>
      </c>
      <c r="P14" s="38">
        <f t="shared" si="9"/>
        <v>189.18881118544408</v>
      </c>
      <c r="Q14" s="38">
        <f t="shared" si="10"/>
        <v>-9.216794225445483</v>
      </c>
      <c r="R14" s="38">
        <f t="shared" si="11"/>
        <v>323.08289920783136</v>
      </c>
      <c r="S14" s="38">
        <f t="shared" si="12"/>
        <v>-764.1573289698499</v>
      </c>
      <c r="T14" s="38">
        <f t="shared" si="13"/>
        <v>495.218825275211</v>
      </c>
      <c r="U14" s="38">
        <f t="shared" si="14"/>
        <v>922.6815595014486</v>
      </c>
      <c r="V14" s="38">
        <f t="shared" si="15"/>
        <v>-3706.8846331853056</v>
      </c>
      <c r="W14" s="38">
        <f t="shared" si="16"/>
        <v>4878.553589218547</v>
      </c>
      <c r="X14" s="38">
        <f t="shared" si="17"/>
        <v>-2111.9880119679246</v>
      </c>
      <c r="Y14" s="38">
        <f t="shared" si="18"/>
        <v>-827.9992066703817</v>
      </c>
      <c r="Z14" s="38">
        <f t="shared" si="19"/>
        <v>3162.025474503571</v>
      </c>
      <c r="AA14" s="38">
        <f t="shared" si="20"/>
        <v>-3968.233053685013</v>
      </c>
      <c r="AB14" s="38">
        <f t="shared" si="21"/>
        <v>1639.9501233962137</v>
      </c>
    </row>
    <row r="15" spans="1:28" ht="18" customHeight="1">
      <c r="A15" s="46"/>
      <c r="B15" s="72">
        <v>3</v>
      </c>
      <c r="C15" s="75"/>
      <c r="D15" s="75"/>
      <c r="E15" s="75"/>
      <c r="F15" s="75"/>
      <c r="G15" s="73">
        <f t="shared" si="0"/>
        <v>0</v>
      </c>
      <c r="H15" s="73">
        <f t="shared" si="1"/>
        <v>0</v>
      </c>
      <c r="I15" s="74">
        <f t="shared" si="2"/>
        <v>0</v>
      </c>
      <c r="J15" s="71">
        <f t="shared" si="3"/>
        <v>3</v>
      </c>
      <c r="K15" s="71">
        <f t="shared" si="4"/>
        <v>9</v>
      </c>
      <c r="L15" s="71">
        <f t="shared" si="5"/>
        <v>25</v>
      </c>
      <c r="M15" s="38">
        <f t="shared" si="6"/>
        <v>-78.66428809097852</v>
      </c>
      <c r="N15" s="38">
        <f t="shared" si="7"/>
        <v>294.9548308763624</v>
      </c>
      <c r="O15" s="38">
        <f t="shared" si="8"/>
        <v>-341.0623661968284</v>
      </c>
      <c r="P15" s="38">
        <f t="shared" si="9"/>
        <v>189.18881118544408</v>
      </c>
      <c r="Q15" s="38">
        <f t="shared" si="10"/>
        <v>-9.216794225445483</v>
      </c>
      <c r="R15" s="38">
        <f t="shared" si="11"/>
        <v>323.08289920783136</v>
      </c>
      <c r="S15" s="38">
        <f t="shared" si="12"/>
        <v>-764.1573289698499</v>
      </c>
      <c r="T15" s="38">
        <f t="shared" si="13"/>
        <v>495.218825275211</v>
      </c>
      <c r="U15" s="38">
        <f t="shared" si="14"/>
        <v>922.6815595014486</v>
      </c>
      <c r="V15" s="38">
        <f t="shared" si="15"/>
        <v>-3706.8846331853056</v>
      </c>
      <c r="W15" s="38">
        <f t="shared" si="16"/>
        <v>4878.553589218547</v>
      </c>
      <c r="X15" s="38">
        <f t="shared" si="17"/>
        <v>-2111.9880119679246</v>
      </c>
      <c r="Y15" s="38">
        <f t="shared" si="18"/>
        <v>-827.9992066703817</v>
      </c>
      <c r="Z15" s="38">
        <f t="shared" si="19"/>
        <v>3162.025474503571</v>
      </c>
      <c r="AA15" s="38">
        <f t="shared" si="20"/>
        <v>-3968.233053685013</v>
      </c>
      <c r="AB15" s="38">
        <f t="shared" si="21"/>
        <v>1639.9501233962137</v>
      </c>
    </row>
    <row r="16" spans="1:28" ht="18" customHeight="1">
      <c r="A16" s="46"/>
      <c r="B16" s="72">
        <v>4</v>
      </c>
      <c r="C16" s="75"/>
      <c r="D16" s="75"/>
      <c r="E16" s="75"/>
      <c r="F16" s="75"/>
      <c r="G16" s="73">
        <f t="shared" si="0"/>
        <v>0</v>
      </c>
      <c r="H16" s="73">
        <f t="shared" si="1"/>
        <v>0</v>
      </c>
      <c r="I16" s="74">
        <f t="shared" si="2"/>
        <v>0</v>
      </c>
      <c r="J16" s="71">
        <f t="shared" si="3"/>
        <v>3</v>
      </c>
      <c r="K16" s="71">
        <f t="shared" si="4"/>
        <v>9</v>
      </c>
      <c r="L16" s="71">
        <f t="shared" si="5"/>
        <v>25</v>
      </c>
      <c r="M16" s="38">
        <f t="shared" si="6"/>
        <v>-78.66428809097852</v>
      </c>
      <c r="N16" s="38">
        <f t="shared" si="7"/>
        <v>294.9548308763624</v>
      </c>
      <c r="O16" s="38">
        <f t="shared" si="8"/>
        <v>-341.0623661968284</v>
      </c>
      <c r="P16" s="38">
        <f t="shared" si="9"/>
        <v>189.18881118544408</v>
      </c>
      <c r="Q16" s="38">
        <f t="shared" si="10"/>
        <v>-9.216794225445483</v>
      </c>
      <c r="R16" s="38">
        <f t="shared" si="11"/>
        <v>323.08289920783136</v>
      </c>
      <c r="S16" s="38">
        <f t="shared" si="12"/>
        <v>-764.1573289698499</v>
      </c>
      <c r="T16" s="38">
        <f t="shared" si="13"/>
        <v>495.218825275211</v>
      </c>
      <c r="U16" s="38">
        <f t="shared" si="14"/>
        <v>922.6815595014486</v>
      </c>
      <c r="V16" s="38">
        <f t="shared" si="15"/>
        <v>-3706.8846331853056</v>
      </c>
      <c r="W16" s="38">
        <f t="shared" si="16"/>
        <v>4878.553589218547</v>
      </c>
      <c r="X16" s="38">
        <f t="shared" si="17"/>
        <v>-2111.9880119679246</v>
      </c>
      <c r="Y16" s="38">
        <f t="shared" si="18"/>
        <v>-827.9992066703817</v>
      </c>
      <c r="Z16" s="38">
        <f t="shared" si="19"/>
        <v>3162.025474503571</v>
      </c>
      <c r="AA16" s="38">
        <f t="shared" si="20"/>
        <v>-3968.233053685013</v>
      </c>
      <c r="AB16" s="38">
        <f t="shared" si="21"/>
        <v>1639.9501233962137</v>
      </c>
    </row>
    <row r="17" spans="1:28" ht="18" customHeight="1">
      <c r="A17" s="46"/>
      <c r="B17" s="72">
        <v>5</v>
      </c>
      <c r="C17" s="75"/>
      <c r="D17" s="75"/>
      <c r="E17" s="75"/>
      <c r="F17" s="75"/>
      <c r="G17" s="73">
        <f t="shared" si="0"/>
        <v>0</v>
      </c>
      <c r="H17" s="73">
        <f t="shared" si="1"/>
        <v>0</v>
      </c>
      <c r="I17" s="74">
        <f t="shared" si="2"/>
        <v>0</v>
      </c>
      <c r="J17" s="71">
        <f t="shared" si="3"/>
        <v>3</v>
      </c>
      <c r="K17" s="71">
        <f t="shared" si="4"/>
        <v>9</v>
      </c>
      <c r="L17" s="71">
        <f t="shared" si="5"/>
        <v>25</v>
      </c>
      <c r="M17" s="38">
        <f t="shared" si="6"/>
        <v>-78.66428809097852</v>
      </c>
      <c r="N17" s="38">
        <f t="shared" si="7"/>
        <v>294.9548308763624</v>
      </c>
      <c r="O17" s="38">
        <f t="shared" si="8"/>
        <v>-341.0623661968284</v>
      </c>
      <c r="P17" s="38">
        <f t="shared" si="9"/>
        <v>189.18881118544408</v>
      </c>
      <c r="Q17" s="38">
        <f t="shared" si="10"/>
        <v>-9.216794225445483</v>
      </c>
      <c r="R17" s="38">
        <f t="shared" si="11"/>
        <v>323.08289920783136</v>
      </c>
      <c r="S17" s="38">
        <f t="shared" si="12"/>
        <v>-764.1573289698499</v>
      </c>
      <c r="T17" s="38">
        <f t="shared" si="13"/>
        <v>495.218825275211</v>
      </c>
      <c r="U17" s="38">
        <f t="shared" si="14"/>
        <v>922.6815595014486</v>
      </c>
      <c r="V17" s="38">
        <f t="shared" si="15"/>
        <v>-3706.8846331853056</v>
      </c>
      <c r="W17" s="38">
        <f t="shared" si="16"/>
        <v>4878.553589218547</v>
      </c>
      <c r="X17" s="38">
        <f t="shared" si="17"/>
        <v>-2111.9880119679246</v>
      </c>
      <c r="Y17" s="38">
        <f t="shared" si="18"/>
        <v>-827.9992066703817</v>
      </c>
      <c r="Z17" s="38">
        <f t="shared" si="19"/>
        <v>3162.025474503571</v>
      </c>
      <c r="AA17" s="38">
        <f t="shared" si="20"/>
        <v>-3968.233053685013</v>
      </c>
      <c r="AB17" s="38">
        <f t="shared" si="21"/>
        <v>1639.9501233962137</v>
      </c>
    </row>
    <row r="18" spans="1:28" ht="18" customHeight="1">
      <c r="A18" s="46"/>
      <c r="B18" s="72">
        <v>6</v>
      </c>
      <c r="C18" s="75"/>
      <c r="D18" s="75"/>
      <c r="E18" s="75"/>
      <c r="F18" s="75"/>
      <c r="G18" s="73">
        <f t="shared" si="0"/>
        <v>0</v>
      </c>
      <c r="H18" s="73">
        <f t="shared" si="1"/>
        <v>0</v>
      </c>
      <c r="I18" s="74">
        <f t="shared" si="2"/>
        <v>0</v>
      </c>
      <c r="J18" s="71">
        <f t="shared" si="3"/>
        <v>3</v>
      </c>
      <c r="K18" s="71">
        <f t="shared" si="4"/>
        <v>9</v>
      </c>
      <c r="L18" s="71">
        <f t="shared" si="5"/>
        <v>25</v>
      </c>
      <c r="M18" s="38">
        <f t="shared" si="6"/>
        <v>-78.66428809097852</v>
      </c>
      <c r="N18" s="38">
        <f t="shared" si="7"/>
        <v>294.9548308763624</v>
      </c>
      <c r="O18" s="38">
        <f t="shared" si="8"/>
        <v>-341.0623661968284</v>
      </c>
      <c r="P18" s="38">
        <f t="shared" si="9"/>
        <v>189.18881118544408</v>
      </c>
      <c r="Q18" s="38">
        <f t="shared" si="10"/>
        <v>-9.216794225445483</v>
      </c>
      <c r="R18" s="38">
        <f t="shared" si="11"/>
        <v>323.08289920783136</v>
      </c>
      <c r="S18" s="38">
        <f t="shared" si="12"/>
        <v>-764.1573289698499</v>
      </c>
      <c r="T18" s="38">
        <f t="shared" si="13"/>
        <v>495.218825275211</v>
      </c>
      <c r="U18" s="38">
        <f t="shared" si="14"/>
        <v>922.6815595014486</v>
      </c>
      <c r="V18" s="38">
        <f t="shared" si="15"/>
        <v>-3706.8846331853056</v>
      </c>
      <c r="W18" s="38">
        <f t="shared" si="16"/>
        <v>4878.553589218547</v>
      </c>
      <c r="X18" s="38">
        <f t="shared" si="17"/>
        <v>-2111.9880119679246</v>
      </c>
      <c r="Y18" s="38">
        <f t="shared" si="18"/>
        <v>-827.9992066703817</v>
      </c>
      <c r="Z18" s="38">
        <f t="shared" si="19"/>
        <v>3162.025474503571</v>
      </c>
      <c r="AA18" s="38">
        <f t="shared" si="20"/>
        <v>-3968.233053685013</v>
      </c>
      <c r="AB18" s="38">
        <f t="shared" si="21"/>
        <v>1639.9501233962137</v>
      </c>
    </row>
    <row r="19" spans="1:28" ht="18" customHeight="1">
      <c r="A19" s="46"/>
      <c r="B19" s="72">
        <v>7</v>
      </c>
      <c r="C19" s="75"/>
      <c r="D19" s="75"/>
      <c r="E19" s="75"/>
      <c r="F19" s="75"/>
      <c r="G19" s="73">
        <f t="shared" si="0"/>
        <v>0</v>
      </c>
      <c r="H19" s="73">
        <f t="shared" si="1"/>
        <v>0</v>
      </c>
      <c r="I19" s="74">
        <f t="shared" si="2"/>
        <v>0</v>
      </c>
      <c r="J19" s="71">
        <f t="shared" si="3"/>
        <v>3</v>
      </c>
      <c r="K19" s="71">
        <f t="shared" si="4"/>
        <v>9</v>
      </c>
      <c r="L19" s="71">
        <f t="shared" si="5"/>
        <v>25</v>
      </c>
      <c r="M19" s="38">
        <f t="shared" si="6"/>
        <v>-78.66428809097852</v>
      </c>
      <c r="N19" s="38">
        <f t="shared" si="7"/>
        <v>294.9548308763624</v>
      </c>
      <c r="O19" s="38">
        <f t="shared" si="8"/>
        <v>-341.0623661968284</v>
      </c>
      <c r="P19" s="38">
        <f t="shared" si="9"/>
        <v>189.18881118544408</v>
      </c>
      <c r="Q19" s="38">
        <f t="shared" si="10"/>
        <v>-9.216794225445483</v>
      </c>
      <c r="R19" s="38">
        <f t="shared" si="11"/>
        <v>323.08289920783136</v>
      </c>
      <c r="S19" s="38">
        <f t="shared" si="12"/>
        <v>-764.1573289698499</v>
      </c>
      <c r="T19" s="38">
        <f t="shared" si="13"/>
        <v>495.218825275211</v>
      </c>
      <c r="U19" s="38">
        <f t="shared" si="14"/>
        <v>922.6815595014486</v>
      </c>
      <c r="V19" s="38">
        <f t="shared" si="15"/>
        <v>-3706.8846331853056</v>
      </c>
      <c r="W19" s="38">
        <f t="shared" si="16"/>
        <v>4878.553589218547</v>
      </c>
      <c r="X19" s="38">
        <f t="shared" si="17"/>
        <v>-2111.9880119679246</v>
      </c>
      <c r="Y19" s="38">
        <f t="shared" si="18"/>
        <v>-827.9992066703817</v>
      </c>
      <c r="Z19" s="38">
        <f t="shared" si="19"/>
        <v>3162.025474503571</v>
      </c>
      <c r="AA19" s="38">
        <f t="shared" si="20"/>
        <v>-3968.233053685013</v>
      </c>
      <c r="AB19" s="38">
        <f t="shared" si="21"/>
        <v>1639.9501233962137</v>
      </c>
    </row>
    <row r="20" spans="1:28" ht="18" customHeight="1">
      <c r="A20" s="46"/>
      <c r="B20" s="72">
        <v>8</v>
      </c>
      <c r="C20" s="75"/>
      <c r="D20" s="75"/>
      <c r="E20" s="75"/>
      <c r="F20" s="75"/>
      <c r="G20" s="73">
        <f t="shared" si="0"/>
        <v>0</v>
      </c>
      <c r="H20" s="73">
        <f t="shared" si="1"/>
        <v>0</v>
      </c>
      <c r="I20" s="74">
        <f t="shared" si="2"/>
        <v>0</v>
      </c>
      <c r="J20" s="71">
        <f t="shared" si="3"/>
        <v>3</v>
      </c>
      <c r="K20" s="71">
        <f t="shared" si="4"/>
        <v>9</v>
      </c>
      <c r="L20" s="71">
        <f t="shared" si="5"/>
        <v>25</v>
      </c>
      <c r="M20" s="38">
        <f t="shared" si="6"/>
        <v>-78.66428809097852</v>
      </c>
      <c r="N20" s="38">
        <f t="shared" si="7"/>
        <v>294.9548308763624</v>
      </c>
      <c r="O20" s="38">
        <f t="shared" si="8"/>
        <v>-341.0623661968284</v>
      </c>
      <c r="P20" s="38">
        <f t="shared" si="9"/>
        <v>189.18881118544408</v>
      </c>
      <c r="Q20" s="38">
        <f t="shared" si="10"/>
        <v>-9.216794225445483</v>
      </c>
      <c r="R20" s="38">
        <f t="shared" si="11"/>
        <v>323.08289920783136</v>
      </c>
      <c r="S20" s="38">
        <f t="shared" si="12"/>
        <v>-764.1573289698499</v>
      </c>
      <c r="T20" s="38">
        <f t="shared" si="13"/>
        <v>495.218825275211</v>
      </c>
      <c r="U20" s="38">
        <f t="shared" si="14"/>
        <v>922.6815595014486</v>
      </c>
      <c r="V20" s="38">
        <f t="shared" si="15"/>
        <v>-3706.8846331853056</v>
      </c>
      <c r="W20" s="38">
        <f t="shared" si="16"/>
        <v>4878.553589218547</v>
      </c>
      <c r="X20" s="38">
        <f t="shared" si="17"/>
        <v>-2111.9880119679246</v>
      </c>
      <c r="Y20" s="38">
        <f t="shared" si="18"/>
        <v>-827.9992066703817</v>
      </c>
      <c r="Z20" s="38">
        <f t="shared" si="19"/>
        <v>3162.025474503571</v>
      </c>
      <c r="AA20" s="38">
        <f t="shared" si="20"/>
        <v>-3968.233053685013</v>
      </c>
      <c r="AB20" s="38">
        <f t="shared" si="21"/>
        <v>1639.9501233962137</v>
      </c>
    </row>
    <row r="21" spans="1:28" ht="18" customHeight="1">
      <c r="A21" s="46"/>
      <c r="B21" s="72">
        <v>9</v>
      </c>
      <c r="C21" s="75"/>
      <c r="D21" s="75"/>
      <c r="E21" s="75"/>
      <c r="F21" s="75"/>
      <c r="G21" s="73">
        <f t="shared" si="0"/>
        <v>0</v>
      </c>
      <c r="H21" s="73">
        <f t="shared" si="1"/>
        <v>0</v>
      </c>
      <c r="I21" s="74">
        <f t="shared" si="2"/>
        <v>0</v>
      </c>
      <c r="J21" s="71">
        <f t="shared" si="3"/>
        <v>3</v>
      </c>
      <c r="K21" s="71">
        <f t="shared" si="4"/>
        <v>9</v>
      </c>
      <c r="L21" s="71">
        <f t="shared" si="5"/>
        <v>25</v>
      </c>
      <c r="M21" s="38">
        <f t="shared" si="6"/>
        <v>-78.66428809097852</v>
      </c>
      <c r="N21" s="38">
        <f t="shared" si="7"/>
        <v>294.9548308763624</v>
      </c>
      <c r="O21" s="38">
        <f t="shared" si="8"/>
        <v>-341.0623661968284</v>
      </c>
      <c r="P21" s="38">
        <f t="shared" si="9"/>
        <v>189.18881118544408</v>
      </c>
      <c r="Q21" s="38">
        <f t="shared" si="10"/>
        <v>-9.216794225445483</v>
      </c>
      <c r="R21" s="38">
        <f t="shared" si="11"/>
        <v>323.08289920783136</v>
      </c>
      <c r="S21" s="38">
        <f t="shared" si="12"/>
        <v>-764.1573289698499</v>
      </c>
      <c r="T21" s="38">
        <f t="shared" si="13"/>
        <v>495.218825275211</v>
      </c>
      <c r="U21" s="38">
        <f t="shared" si="14"/>
        <v>922.6815595014486</v>
      </c>
      <c r="V21" s="38">
        <f t="shared" si="15"/>
        <v>-3706.8846331853056</v>
      </c>
      <c r="W21" s="38">
        <f t="shared" si="16"/>
        <v>4878.553589218547</v>
      </c>
      <c r="X21" s="38">
        <f t="shared" si="17"/>
        <v>-2111.9880119679246</v>
      </c>
      <c r="Y21" s="38">
        <f t="shared" si="18"/>
        <v>-827.9992066703817</v>
      </c>
      <c r="Z21" s="38">
        <f t="shared" si="19"/>
        <v>3162.025474503571</v>
      </c>
      <c r="AA21" s="38">
        <f t="shared" si="20"/>
        <v>-3968.233053685013</v>
      </c>
      <c r="AB21" s="38">
        <f t="shared" si="21"/>
        <v>1639.9501233962137</v>
      </c>
    </row>
    <row r="22" spans="1:28" ht="18" customHeight="1">
      <c r="A22" s="46"/>
      <c r="B22" s="72">
        <v>10</v>
      </c>
      <c r="C22" s="75"/>
      <c r="D22" s="75"/>
      <c r="E22" s="75"/>
      <c r="F22" s="75"/>
      <c r="G22" s="73">
        <f t="shared" si="0"/>
        <v>0</v>
      </c>
      <c r="H22" s="73">
        <f t="shared" si="1"/>
        <v>0</v>
      </c>
      <c r="I22" s="74">
        <f t="shared" si="2"/>
        <v>0</v>
      </c>
      <c r="J22" s="71">
        <f t="shared" si="3"/>
        <v>3</v>
      </c>
      <c r="K22" s="71">
        <f t="shared" si="4"/>
        <v>9</v>
      </c>
      <c r="L22" s="71">
        <f t="shared" si="5"/>
        <v>25</v>
      </c>
      <c r="M22" s="38">
        <f t="shared" si="6"/>
        <v>-78.66428809097852</v>
      </c>
      <c r="N22" s="38">
        <f t="shared" si="7"/>
        <v>294.9548308763624</v>
      </c>
      <c r="O22" s="38">
        <f t="shared" si="8"/>
        <v>-341.0623661968284</v>
      </c>
      <c r="P22" s="38">
        <f t="shared" si="9"/>
        <v>189.18881118544408</v>
      </c>
      <c r="Q22" s="38">
        <f t="shared" si="10"/>
        <v>-9.216794225445483</v>
      </c>
      <c r="R22" s="38">
        <f t="shared" si="11"/>
        <v>323.08289920783136</v>
      </c>
      <c r="S22" s="38">
        <f t="shared" si="12"/>
        <v>-764.1573289698499</v>
      </c>
      <c r="T22" s="38">
        <f t="shared" si="13"/>
        <v>495.218825275211</v>
      </c>
      <c r="U22" s="38">
        <f t="shared" si="14"/>
        <v>922.6815595014486</v>
      </c>
      <c r="V22" s="38">
        <f t="shared" si="15"/>
        <v>-3706.8846331853056</v>
      </c>
      <c r="W22" s="38">
        <f t="shared" si="16"/>
        <v>4878.553589218547</v>
      </c>
      <c r="X22" s="38">
        <f t="shared" si="17"/>
        <v>-2111.9880119679246</v>
      </c>
      <c r="Y22" s="38">
        <f t="shared" si="18"/>
        <v>-827.9992066703817</v>
      </c>
      <c r="Z22" s="38">
        <f t="shared" si="19"/>
        <v>3162.025474503571</v>
      </c>
      <c r="AA22" s="38">
        <f t="shared" si="20"/>
        <v>-3968.233053685013</v>
      </c>
      <c r="AB22" s="38">
        <f t="shared" si="21"/>
        <v>1639.9501233962137</v>
      </c>
    </row>
    <row r="23" spans="1:28" ht="18" customHeight="1">
      <c r="A23" s="46"/>
      <c r="B23" s="72">
        <v>11</v>
      </c>
      <c r="C23" s="75"/>
      <c r="D23" s="75"/>
      <c r="E23" s="75"/>
      <c r="F23" s="75"/>
      <c r="G23" s="73">
        <f t="shared" si="0"/>
        <v>0</v>
      </c>
      <c r="H23" s="73">
        <f t="shared" si="1"/>
        <v>0</v>
      </c>
      <c r="I23" s="74">
        <f t="shared" si="2"/>
        <v>0</v>
      </c>
      <c r="J23" s="71">
        <f t="shared" si="3"/>
        <v>3</v>
      </c>
      <c r="K23" s="71">
        <f t="shared" si="4"/>
        <v>9</v>
      </c>
      <c r="L23" s="71">
        <f t="shared" si="5"/>
        <v>25</v>
      </c>
      <c r="M23" s="38">
        <f t="shared" si="6"/>
        <v>-78.66428809097852</v>
      </c>
      <c r="N23" s="38">
        <f t="shared" si="7"/>
        <v>294.9548308763624</v>
      </c>
      <c r="O23" s="38">
        <f t="shared" si="8"/>
        <v>-341.0623661968284</v>
      </c>
      <c r="P23" s="38">
        <f t="shared" si="9"/>
        <v>189.18881118544408</v>
      </c>
      <c r="Q23" s="38">
        <f t="shared" si="10"/>
        <v>-9.216794225445483</v>
      </c>
      <c r="R23" s="38">
        <f t="shared" si="11"/>
        <v>323.08289920783136</v>
      </c>
      <c r="S23" s="38">
        <f t="shared" si="12"/>
        <v>-764.1573289698499</v>
      </c>
      <c r="T23" s="38">
        <f t="shared" si="13"/>
        <v>495.218825275211</v>
      </c>
      <c r="U23" s="38">
        <f t="shared" si="14"/>
        <v>922.6815595014486</v>
      </c>
      <c r="V23" s="38">
        <f t="shared" si="15"/>
        <v>-3706.8846331853056</v>
      </c>
      <c r="W23" s="38">
        <f t="shared" si="16"/>
        <v>4878.553589218547</v>
      </c>
      <c r="X23" s="38">
        <f t="shared" si="17"/>
        <v>-2111.9880119679246</v>
      </c>
      <c r="Y23" s="38">
        <f t="shared" si="18"/>
        <v>-827.9992066703817</v>
      </c>
      <c r="Z23" s="38">
        <f t="shared" si="19"/>
        <v>3162.025474503571</v>
      </c>
      <c r="AA23" s="38">
        <f t="shared" si="20"/>
        <v>-3968.233053685013</v>
      </c>
      <c r="AB23" s="38">
        <f t="shared" si="21"/>
        <v>1639.9501233962137</v>
      </c>
    </row>
    <row r="24" spans="1:28" ht="18" customHeight="1">
      <c r="A24" s="46"/>
      <c r="B24" s="72">
        <v>12</v>
      </c>
      <c r="C24" s="75"/>
      <c r="D24" s="75"/>
      <c r="E24" s="75"/>
      <c r="F24" s="75"/>
      <c r="G24" s="73">
        <f t="shared" si="0"/>
        <v>0</v>
      </c>
      <c r="H24" s="73">
        <f t="shared" si="1"/>
        <v>0</v>
      </c>
      <c r="I24" s="74">
        <f t="shared" si="2"/>
        <v>0</v>
      </c>
      <c r="J24" s="71">
        <f t="shared" si="3"/>
        <v>3</v>
      </c>
      <c r="K24" s="71">
        <f t="shared" si="4"/>
        <v>9</v>
      </c>
      <c r="L24" s="71">
        <f t="shared" si="5"/>
        <v>25</v>
      </c>
      <c r="M24" s="38">
        <f t="shared" si="6"/>
        <v>-78.66428809097852</v>
      </c>
      <c r="N24" s="38">
        <f t="shared" si="7"/>
        <v>294.9548308763624</v>
      </c>
      <c r="O24" s="38">
        <f t="shared" si="8"/>
        <v>-341.0623661968284</v>
      </c>
      <c r="P24" s="38">
        <f t="shared" si="9"/>
        <v>189.18881118544408</v>
      </c>
      <c r="Q24" s="38">
        <f t="shared" si="10"/>
        <v>-9.216794225445483</v>
      </c>
      <c r="R24" s="38">
        <f t="shared" si="11"/>
        <v>323.08289920783136</v>
      </c>
      <c r="S24" s="38">
        <f t="shared" si="12"/>
        <v>-764.1573289698499</v>
      </c>
      <c r="T24" s="38">
        <f t="shared" si="13"/>
        <v>495.218825275211</v>
      </c>
      <c r="U24" s="38">
        <f t="shared" si="14"/>
        <v>922.6815595014486</v>
      </c>
      <c r="V24" s="38">
        <f t="shared" si="15"/>
        <v>-3706.8846331853056</v>
      </c>
      <c r="W24" s="38">
        <f t="shared" si="16"/>
        <v>4878.553589218547</v>
      </c>
      <c r="X24" s="38">
        <f t="shared" si="17"/>
        <v>-2111.9880119679246</v>
      </c>
      <c r="Y24" s="38">
        <f t="shared" si="18"/>
        <v>-827.9992066703817</v>
      </c>
      <c r="Z24" s="38">
        <f t="shared" si="19"/>
        <v>3162.025474503571</v>
      </c>
      <c r="AA24" s="38">
        <f t="shared" si="20"/>
        <v>-3968.233053685013</v>
      </c>
      <c r="AB24" s="38">
        <f t="shared" si="21"/>
        <v>1639.9501233962137</v>
      </c>
    </row>
    <row r="25" spans="1:28" ht="18" customHeight="1">
      <c r="A25" s="46"/>
      <c r="B25" s="72">
        <v>13</v>
      </c>
      <c r="C25" s="75"/>
      <c r="D25" s="75"/>
      <c r="E25" s="75"/>
      <c r="F25" s="75"/>
      <c r="G25" s="73">
        <f t="shared" si="0"/>
        <v>0</v>
      </c>
      <c r="H25" s="73">
        <f t="shared" si="1"/>
        <v>0</v>
      </c>
      <c r="I25" s="74">
        <f t="shared" si="2"/>
        <v>0</v>
      </c>
      <c r="J25" s="71">
        <f t="shared" si="3"/>
        <v>3</v>
      </c>
      <c r="K25" s="71">
        <f t="shared" si="4"/>
        <v>9</v>
      </c>
      <c r="L25" s="71">
        <f t="shared" si="5"/>
        <v>25</v>
      </c>
      <c r="M25" s="38">
        <f t="shared" si="6"/>
        <v>-78.66428809097852</v>
      </c>
      <c r="N25" s="38">
        <f t="shared" si="7"/>
        <v>294.9548308763624</v>
      </c>
      <c r="O25" s="38">
        <f t="shared" si="8"/>
        <v>-341.0623661968284</v>
      </c>
      <c r="P25" s="38">
        <f t="shared" si="9"/>
        <v>189.18881118544408</v>
      </c>
      <c r="Q25" s="38">
        <f t="shared" si="10"/>
        <v>-9.216794225445483</v>
      </c>
      <c r="R25" s="38">
        <f t="shared" si="11"/>
        <v>323.08289920783136</v>
      </c>
      <c r="S25" s="38">
        <f t="shared" si="12"/>
        <v>-764.1573289698499</v>
      </c>
      <c r="T25" s="38">
        <f t="shared" si="13"/>
        <v>495.218825275211</v>
      </c>
      <c r="U25" s="38">
        <f t="shared" si="14"/>
        <v>922.6815595014486</v>
      </c>
      <c r="V25" s="38">
        <f t="shared" si="15"/>
        <v>-3706.8846331853056</v>
      </c>
      <c r="W25" s="38">
        <f t="shared" si="16"/>
        <v>4878.553589218547</v>
      </c>
      <c r="X25" s="38">
        <f t="shared" si="17"/>
        <v>-2111.9880119679246</v>
      </c>
      <c r="Y25" s="38">
        <f t="shared" si="18"/>
        <v>-827.9992066703817</v>
      </c>
      <c r="Z25" s="38">
        <f t="shared" si="19"/>
        <v>3162.025474503571</v>
      </c>
      <c r="AA25" s="38">
        <f t="shared" si="20"/>
        <v>-3968.233053685013</v>
      </c>
      <c r="AB25" s="38">
        <f t="shared" si="21"/>
        <v>1639.9501233962137</v>
      </c>
    </row>
    <row r="26" spans="1:28" ht="18" customHeight="1">
      <c r="A26" s="46"/>
      <c r="B26" s="72">
        <v>14</v>
      </c>
      <c r="C26" s="75"/>
      <c r="D26" s="75"/>
      <c r="E26" s="75"/>
      <c r="F26" s="75"/>
      <c r="G26" s="73">
        <f t="shared" si="0"/>
        <v>0</v>
      </c>
      <c r="H26" s="73">
        <f t="shared" si="1"/>
        <v>0</v>
      </c>
      <c r="I26" s="74">
        <f t="shared" si="2"/>
        <v>0</v>
      </c>
      <c r="J26" s="71">
        <f t="shared" si="3"/>
        <v>3</v>
      </c>
      <c r="K26" s="71">
        <f t="shared" si="4"/>
        <v>9</v>
      </c>
      <c r="L26" s="71">
        <f t="shared" si="5"/>
        <v>25</v>
      </c>
      <c r="M26" s="38">
        <f t="shared" si="6"/>
        <v>-78.66428809097852</v>
      </c>
      <c r="N26" s="38">
        <f t="shared" si="7"/>
        <v>294.9548308763624</v>
      </c>
      <c r="O26" s="38">
        <f t="shared" si="8"/>
        <v>-341.0623661968284</v>
      </c>
      <c r="P26" s="38">
        <f t="shared" si="9"/>
        <v>189.18881118544408</v>
      </c>
      <c r="Q26" s="38">
        <f t="shared" si="10"/>
        <v>-9.216794225445483</v>
      </c>
      <c r="R26" s="38">
        <f t="shared" si="11"/>
        <v>323.08289920783136</v>
      </c>
      <c r="S26" s="38">
        <f t="shared" si="12"/>
        <v>-764.1573289698499</v>
      </c>
      <c r="T26" s="38">
        <f t="shared" si="13"/>
        <v>495.218825275211</v>
      </c>
      <c r="U26" s="38">
        <f t="shared" si="14"/>
        <v>922.6815595014486</v>
      </c>
      <c r="V26" s="38">
        <f t="shared" si="15"/>
        <v>-3706.8846331853056</v>
      </c>
      <c r="W26" s="38">
        <f t="shared" si="16"/>
        <v>4878.553589218547</v>
      </c>
      <c r="X26" s="38">
        <f t="shared" si="17"/>
        <v>-2111.9880119679246</v>
      </c>
      <c r="Y26" s="38">
        <f t="shared" si="18"/>
        <v>-827.9992066703817</v>
      </c>
      <c r="Z26" s="38">
        <f t="shared" si="19"/>
        <v>3162.025474503571</v>
      </c>
      <c r="AA26" s="38">
        <f t="shared" si="20"/>
        <v>-3968.233053685013</v>
      </c>
      <c r="AB26" s="38">
        <f t="shared" si="21"/>
        <v>1639.9501233962137</v>
      </c>
    </row>
    <row r="27" spans="1:28" ht="18" customHeight="1">
      <c r="A27" s="46"/>
      <c r="B27" s="72">
        <v>15</v>
      </c>
      <c r="C27" s="75"/>
      <c r="D27" s="75"/>
      <c r="E27" s="75"/>
      <c r="F27" s="75"/>
      <c r="G27" s="73">
        <f t="shared" si="0"/>
        <v>0</v>
      </c>
      <c r="H27" s="73">
        <f t="shared" si="1"/>
        <v>0</v>
      </c>
      <c r="I27" s="74">
        <f t="shared" si="2"/>
        <v>0</v>
      </c>
      <c r="J27" s="71">
        <f t="shared" si="3"/>
        <v>3</v>
      </c>
      <c r="K27" s="71">
        <f t="shared" si="4"/>
        <v>9</v>
      </c>
      <c r="L27" s="71">
        <f t="shared" si="5"/>
        <v>25</v>
      </c>
      <c r="M27" s="38">
        <f t="shared" si="6"/>
        <v>-78.66428809097852</v>
      </c>
      <c r="N27" s="38">
        <f t="shared" si="7"/>
        <v>294.9548308763624</v>
      </c>
      <c r="O27" s="38">
        <f t="shared" si="8"/>
        <v>-341.0623661968284</v>
      </c>
      <c r="P27" s="38">
        <f t="shared" si="9"/>
        <v>189.18881118544408</v>
      </c>
      <c r="Q27" s="38">
        <f t="shared" si="10"/>
        <v>-9.216794225445483</v>
      </c>
      <c r="R27" s="38">
        <f t="shared" si="11"/>
        <v>323.08289920783136</v>
      </c>
      <c r="S27" s="38">
        <f t="shared" si="12"/>
        <v>-764.1573289698499</v>
      </c>
      <c r="T27" s="38">
        <f t="shared" si="13"/>
        <v>495.218825275211</v>
      </c>
      <c r="U27" s="38">
        <f t="shared" si="14"/>
        <v>922.6815595014486</v>
      </c>
      <c r="V27" s="38">
        <f t="shared" si="15"/>
        <v>-3706.8846331853056</v>
      </c>
      <c r="W27" s="38">
        <f t="shared" si="16"/>
        <v>4878.553589218547</v>
      </c>
      <c r="X27" s="38">
        <f t="shared" si="17"/>
        <v>-2111.9880119679246</v>
      </c>
      <c r="Y27" s="38">
        <f t="shared" si="18"/>
        <v>-827.9992066703817</v>
      </c>
      <c r="Z27" s="38">
        <f t="shared" si="19"/>
        <v>3162.025474503571</v>
      </c>
      <c r="AA27" s="38">
        <f t="shared" si="20"/>
        <v>-3968.233053685013</v>
      </c>
      <c r="AB27" s="38">
        <f t="shared" si="21"/>
        <v>1639.9501233962137</v>
      </c>
    </row>
    <row r="28" spans="1:28" ht="18" customHeight="1">
      <c r="A28" s="46"/>
      <c r="B28" s="72">
        <v>16</v>
      </c>
      <c r="C28" s="75"/>
      <c r="D28" s="75"/>
      <c r="E28" s="75"/>
      <c r="F28" s="75"/>
      <c r="G28" s="73">
        <f t="shared" si="0"/>
        <v>0</v>
      </c>
      <c r="H28" s="73">
        <f t="shared" si="1"/>
        <v>0</v>
      </c>
      <c r="I28" s="74">
        <f t="shared" si="2"/>
        <v>0</v>
      </c>
      <c r="J28" s="71">
        <f t="shared" si="3"/>
        <v>3</v>
      </c>
      <c r="K28" s="71">
        <f t="shared" si="4"/>
        <v>9</v>
      </c>
      <c r="L28" s="71">
        <f t="shared" si="5"/>
        <v>25</v>
      </c>
      <c r="M28" s="38">
        <f t="shared" si="6"/>
        <v>-78.66428809097852</v>
      </c>
      <c r="N28" s="38">
        <f t="shared" si="7"/>
        <v>294.9548308763624</v>
      </c>
      <c r="O28" s="38">
        <f t="shared" si="8"/>
        <v>-341.0623661968284</v>
      </c>
      <c r="P28" s="38">
        <f t="shared" si="9"/>
        <v>189.18881118544408</v>
      </c>
      <c r="Q28" s="38">
        <f t="shared" si="10"/>
        <v>-9.216794225445483</v>
      </c>
      <c r="R28" s="38">
        <f t="shared" si="11"/>
        <v>323.08289920783136</v>
      </c>
      <c r="S28" s="38">
        <f t="shared" si="12"/>
        <v>-764.1573289698499</v>
      </c>
      <c r="T28" s="38">
        <f t="shared" si="13"/>
        <v>495.218825275211</v>
      </c>
      <c r="U28" s="38">
        <f t="shared" si="14"/>
        <v>922.6815595014486</v>
      </c>
      <c r="V28" s="38">
        <f t="shared" si="15"/>
        <v>-3706.8846331853056</v>
      </c>
      <c r="W28" s="38">
        <f t="shared" si="16"/>
        <v>4878.553589218547</v>
      </c>
      <c r="X28" s="38">
        <f t="shared" si="17"/>
        <v>-2111.9880119679246</v>
      </c>
      <c r="Y28" s="38">
        <f t="shared" si="18"/>
        <v>-827.9992066703817</v>
      </c>
      <c r="Z28" s="38">
        <f t="shared" si="19"/>
        <v>3162.025474503571</v>
      </c>
      <c r="AA28" s="38">
        <f t="shared" si="20"/>
        <v>-3968.233053685013</v>
      </c>
      <c r="AB28" s="38">
        <f t="shared" si="21"/>
        <v>1639.9501233962137</v>
      </c>
    </row>
    <row r="29" spans="1:28" ht="18" customHeight="1">
      <c r="A29" s="46"/>
      <c r="B29" s="72">
        <v>17</v>
      </c>
      <c r="C29" s="75"/>
      <c r="D29" s="75"/>
      <c r="E29" s="75"/>
      <c r="F29" s="75"/>
      <c r="G29" s="73">
        <f t="shared" si="0"/>
        <v>0</v>
      </c>
      <c r="H29" s="73">
        <f t="shared" si="1"/>
        <v>0</v>
      </c>
      <c r="I29" s="74">
        <f t="shared" si="2"/>
        <v>0</v>
      </c>
      <c r="J29" s="71">
        <f t="shared" si="3"/>
        <v>3</v>
      </c>
      <c r="K29" s="71">
        <f t="shared" si="4"/>
        <v>9</v>
      </c>
      <c r="L29" s="71">
        <f t="shared" si="5"/>
        <v>25</v>
      </c>
      <c r="M29" s="38">
        <f t="shared" si="6"/>
        <v>-78.66428809097852</v>
      </c>
      <c r="N29" s="38">
        <f t="shared" si="7"/>
        <v>294.9548308763624</v>
      </c>
      <c r="O29" s="38">
        <f t="shared" si="8"/>
        <v>-341.0623661968284</v>
      </c>
      <c r="P29" s="38">
        <f t="shared" si="9"/>
        <v>189.18881118544408</v>
      </c>
      <c r="Q29" s="38">
        <f t="shared" si="10"/>
        <v>-9.216794225445483</v>
      </c>
      <c r="R29" s="38">
        <f t="shared" si="11"/>
        <v>323.08289920783136</v>
      </c>
      <c r="S29" s="38">
        <f t="shared" si="12"/>
        <v>-764.1573289698499</v>
      </c>
      <c r="T29" s="38">
        <f t="shared" si="13"/>
        <v>495.218825275211</v>
      </c>
      <c r="U29" s="38">
        <f t="shared" si="14"/>
        <v>922.6815595014486</v>
      </c>
      <c r="V29" s="38">
        <f t="shared" si="15"/>
        <v>-3706.8846331853056</v>
      </c>
      <c r="W29" s="38">
        <f t="shared" si="16"/>
        <v>4878.553589218547</v>
      </c>
      <c r="X29" s="38">
        <f t="shared" si="17"/>
        <v>-2111.9880119679246</v>
      </c>
      <c r="Y29" s="38">
        <f t="shared" si="18"/>
        <v>-827.9992066703817</v>
      </c>
      <c r="Z29" s="38">
        <f t="shared" si="19"/>
        <v>3162.025474503571</v>
      </c>
      <c r="AA29" s="38">
        <f t="shared" si="20"/>
        <v>-3968.233053685013</v>
      </c>
      <c r="AB29" s="38">
        <f t="shared" si="21"/>
        <v>1639.9501233962137</v>
      </c>
    </row>
    <row r="30" spans="1:28" ht="18" customHeight="1">
      <c r="A30" s="46"/>
      <c r="B30" s="72">
        <v>18</v>
      </c>
      <c r="C30" s="75"/>
      <c r="D30" s="75"/>
      <c r="E30" s="75"/>
      <c r="F30" s="75"/>
      <c r="G30" s="73">
        <f t="shared" si="0"/>
        <v>0</v>
      </c>
      <c r="H30" s="73">
        <f t="shared" si="1"/>
        <v>0</v>
      </c>
      <c r="I30" s="74">
        <f t="shared" si="2"/>
        <v>0</v>
      </c>
      <c r="J30" s="71">
        <f t="shared" si="3"/>
        <v>3</v>
      </c>
      <c r="K30" s="71">
        <f t="shared" si="4"/>
        <v>9</v>
      </c>
      <c r="L30" s="71">
        <f t="shared" si="5"/>
        <v>25</v>
      </c>
      <c r="M30" s="38">
        <f t="shared" si="6"/>
        <v>-78.66428809097852</v>
      </c>
      <c r="N30" s="38">
        <f t="shared" si="7"/>
        <v>294.9548308763624</v>
      </c>
      <c r="O30" s="38">
        <f t="shared" si="8"/>
        <v>-341.0623661968284</v>
      </c>
      <c r="P30" s="38">
        <f t="shared" si="9"/>
        <v>189.18881118544408</v>
      </c>
      <c r="Q30" s="38">
        <f t="shared" si="10"/>
        <v>-9.216794225445483</v>
      </c>
      <c r="R30" s="38">
        <f t="shared" si="11"/>
        <v>323.08289920783136</v>
      </c>
      <c r="S30" s="38">
        <f t="shared" si="12"/>
        <v>-764.1573289698499</v>
      </c>
      <c r="T30" s="38">
        <f t="shared" si="13"/>
        <v>495.218825275211</v>
      </c>
      <c r="U30" s="38">
        <f t="shared" si="14"/>
        <v>922.6815595014486</v>
      </c>
      <c r="V30" s="38">
        <f t="shared" si="15"/>
        <v>-3706.8846331853056</v>
      </c>
      <c r="W30" s="38">
        <f t="shared" si="16"/>
        <v>4878.553589218547</v>
      </c>
      <c r="X30" s="38">
        <f t="shared" si="17"/>
        <v>-2111.9880119679246</v>
      </c>
      <c r="Y30" s="38">
        <f t="shared" si="18"/>
        <v>-827.9992066703817</v>
      </c>
      <c r="Z30" s="38">
        <f t="shared" si="19"/>
        <v>3162.025474503571</v>
      </c>
      <c r="AA30" s="38">
        <f t="shared" si="20"/>
        <v>-3968.233053685013</v>
      </c>
      <c r="AB30" s="38">
        <f t="shared" si="21"/>
        <v>1639.9501233962137</v>
      </c>
    </row>
    <row r="31" spans="1:28" ht="18" customHeight="1">
      <c r="A31" s="46"/>
      <c r="B31" s="72">
        <v>19</v>
      </c>
      <c r="C31" s="75"/>
      <c r="D31" s="75"/>
      <c r="E31" s="75"/>
      <c r="F31" s="75"/>
      <c r="G31" s="73">
        <f t="shared" si="0"/>
        <v>0</v>
      </c>
      <c r="H31" s="73">
        <f t="shared" si="1"/>
        <v>0</v>
      </c>
      <c r="I31" s="74">
        <f t="shared" si="2"/>
        <v>0</v>
      </c>
      <c r="J31" s="71">
        <f t="shared" si="3"/>
        <v>3</v>
      </c>
      <c r="K31" s="71">
        <f t="shared" si="4"/>
        <v>9</v>
      </c>
      <c r="L31" s="71">
        <f t="shared" si="5"/>
        <v>25</v>
      </c>
      <c r="M31" s="38">
        <f t="shared" si="6"/>
        <v>-78.66428809097852</v>
      </c>
      <c r="N31" s="38">
        <f t="shared" si="7"/>
        <v>294.9548308763624</v>
      </c>
      <c r="O31" s="38">
        <f t="shared" si="8"/>
        <v>-341.0623661968284</v>
      </c>
      <c r="P31" s="38">
        <f t="shared" si="9"/>
        <v>189.18881118544408</v>
      </c>
      <c r="Q31" s="38">
        <f t="shared" si="10"/>
        <v>-9.216794225445483</v>
      </c>
      <c r="R31" s="38">
        <f t="shared" si="11"/>
        <v>323.08289920783136</v>
      </c>
      <c r="S31" s="38">
        <f t="shared" si="12"/>
        <v>-764.1573289698499</v>
      </c>
      <c r="T31" s="38">
        <f t="shared" si="13"/>
        <v>495.218825275211</v>
      </c>
      <c r="U31" s="38">
        <f t="shared" si="14"/>
        <v>922.6815595014486</v>
      </c>
      <c r="V31" s="38">
        <f t="shared" si="15"/>
        <v>-3706.8846331853056</v>
      </c>
      <c r="W31" s="38">
        <f t="shared" si="16"/>
        <v>4878.553589218547</v>
      </c>
      <c r="X31" s="38">
        <f t="shared" si="17"/>
        <v>-2111.9880119679246</v>
      </c>
      <c r="Y31" s="38">
        <f t="shared" si="18"/>
        <v>-827.9992066703817</v>
      </c>
      <c r="Z31" s="38">
        <f t="shared" si="19"/>
        <v>3162.025474503571</v>
      </c>
      <c r="AA31" s="38">
        <f t="shared" si="20"/>
        <v>-3968.233053685013</v>
      </c>
      <c r="AB31" s="38">
        <f t="shared" si="21"/>
        <v>1639.9501233962137</v>
      </c>
    </row>
    <row r="32" spans="1:28" ht="18" customHeight="1">
      <c r="A32" s="46"/>
      <c r="B32" s="72">
        <v>20</v>
      </c>
      <c r="C32" s="75"/>
      <c r="D32" s="75"/>
      <c r="E32" s="75"/>
      <c r="F32" s="75"/>
      <c r="G32" s="73">
        <f t="shared" si="0"/>
        <v>0</v>
      </c>
      <c r="H32" s="73">
        <f t="shared" si="1"/>
        <v>0</v>
      </c>
      <c r="I32" s="74">
        <f t="shared" si="2"/>
        <v>0</v>
      </c>
      <c r="J32" s="71">
        <f t="shared" si="3"/>
        <v>3</v>
      </c>
      <c r="K32" s="71">
        <f t="shared" si="4"/>
        <v>9</v>
      </c>
      <c r="L32" s="71">
        <f t="shared" si="5"/>
        <v>25</v>
      </c>
      <c r="M32" s="38">
        <f t="shared" si="6"/>
        <v>-78.66428809097852</v>
      </c>
      <c r="N32" s="38">
        <f t="shared" si="7"/>
        <v>294.9548308763624</v>
      </c>
      <c r="O32" s="38">
        <f t="shared" si="8"/>
        <v>-341.0623661968284</v>
      </c>
      <c r="P32" s="38">
        <f t="shared" si="9"/>
        <v>189.18881118544408</v>
      </c>
      <c r="Q32" s="38">
        <f t="shared" si="10"/>
        <v>-9.216794225445483</v>
      </c>
      <c r="R32" s="38">
        <f t="shared" si="11"/>
        <v>323.08289920783136</v>
      </c>
      <c r="S32" s="38">
        <f t="shared" si="12"/>
        <v>-764.1573289698499</v>
      </c>
      <c r="T32" s="38">
        <f t="shared" si="13"/>
        <v>495.218825275211</v>
      </c>
      <c r="U32" s="38">
        <f t="shared" si="14"/>
        <v>922.6815595014486</v>
      </c>
      <c r="V32" s="38">
        <f t="shared" si="15"/>
        <v>-3706.8846331853056</v>
      </c>
      <c r="W32" s="38">
        <f t="shared" si="16"/>
        <v>4878.553589218547</v>
      </c>
      <c r="X32" s="38">
        <f t="shared" si="17"/>
        <v>-2111.9880119679246</v>
      </c>
      <c r="Y32" s="38">
        <f t="shared" si="18"/>
        <v>-827.9992066703817</v>
      </c>
      <c r="Z32" s="38">
        <f t="shared" si="19"/>
        <v>3162.025474503571</v>
      </c>
      <c r="AA32" s="38">
        <f t="shared" si="20"/>
        <v>-3968.233053685013</v>
      </c>
      <c r="AB32" s="38">
        <f t="shared" si="21"/>
        <v>1639.9501233962137</v>
      </c>
    </row>
    <row r="33" spans="1:28" ht="18" customHeight="1">
      <c r="A33" s="46"/>
      <c r="B33" s="72">
        <v>21</v>
      </c>
      <c r="C33" s="75"/>
      <c r="D33" s="75"/>
      <c r="E33" s="75"/>
      <c r="F33" s="75"/>
      <c r="G33" s="73">
        <f t="shared" si="0"/>
        <v>0</v>
      </c>
      <c r="H33" s="73">
        <f t="shared" si="1"/>
        <v>0</v>
      </c>
      <c r="I33" s="74">
        <f t="shared" si="2"/>
        <v>0</v>
      </c>
      <c r="J33" s="71">
        <f t="shared" si="3"/>
        <v>3</v>
      </c>
      <c r="K33" s="71">
        <f t="shared" si="4"/>
        <v>9</v>
      </c>
      <c r="L33" s="71">
        <f t="shared" si="5"/>
        <v>25</v>
      </c>
      <c r="M33" s="38">
        <f t="shared" si="6"/>
        <v>-78.66428809097852</v>
      </c>
      <c r="N33" s="38">
        <f t="shared" si="7"/>
        <v>294.9548308763624</v>
      </c>
      <c r="O33" s="38">
        <f t="shared" si="8"/>
        <v>-341.0623661968284</v>
      </c>
      <c r="P33" s="38">
        <f t="shared" si="9"/>
        <v>189.18881118544408</v>
      </c>
      <c r="Q33" s="38">
        <f t="shared" si="10"/>
        <v>-9.216794225445483</v>
      </c>
      <c r="R33" s="38">
        <f t="shared" si="11"/>
        <v>323.08289920783136</v>
      </c>
      <c r="S33" s="38">
        <f t="shared" si="12"/>
        <v>-764.1573289698499</v>
      </c>
      <c r="T33" s="38">
        <f t="shared" si="13"/>
        <v>495.218825275211</v>
      </c>
      <c r="U33" s="38">
        <f t="shared" si="14"/>
        <v>922.6815595014486</v>
      </c>
      <c r="V33" s="38">
        <f t="shared" si="15"/>
        <v>-3706.8846331853056</v>
      </c>
      <c r="W33" s="38">
        <f t="shared" si="16"/>
        <v>4878.553589218547</v>
      </c>
      <c r="X33" s="38">
        <f t="shared" si="17"/>
        <v>-2111.9880119679246</v>
      </c>
      <c r="Y33" s="38">
        <f t="shared" si="18"/>
        <v>-827.9992066703817</v>
      </c>
      <c r="Z33" s="38">
        <f t="shared" si="19"/>
        <v>3162.025474503571</v>
      </c>
      <c r="AA33" s="38">
        <f t="shared" si="20"/>
        <v>-3968.233053685013</v>
      </c>
      <c r="AB33" s="38">
        <f t="shared" si="21"/>
        <v>1639.9501233962137</v>
      </c>
    </row>
    <row r="34" spans="1:28" ht="18" customHeight="1">
      <c r="A34" s="46"/>
      <c r="B34" s="72">
        <v>22</v>
      </c>
      <c r="C34" s="75"/>
      <c r="D34" s="75"/>
      <c r="E34" s="75"/>
      <c r="F34" s="75"/>
      <c r="G34" s="73">
        <f t="shared" si="0"/>
        <v>0</v>
      </c>
      <c r="H34" s="73">
        <f t="shared" si="1"/>
        <v>0</v>
      </c>
      <c r="I34" s="74">
        <f t="shared" si="2"/>
        <v>0</v>
      </c>
      <c r="J34" s="71">
        <f t="shared" si="3"/>
        <v>3</v>
      </c>
      <c r="K34" s="71">
        <f t="shared" si="4"/>
        <v>9</v>
      </c>
      <c r="L34" s="71">
        <f t="shared" si="5"/>
        <v>25</v>
      </c>
      <c r="M34" s="38">
        <f t="shared" si="6"/>
        <v>-78.66428809097852</v>
      </c>
      <c r="N34" s="38">
        <f t="shared" si="7"/>
        <v>294.9548308763624</v>
      </c>
      <c r="O34" s="38">
        <f t="shared" si="8"/>
        <v>-341.0623661968284</v>
      </c>
      <c r="P34" s="38">
        <f t="shared" si="9"/>
        <v>189.18881118544408</v>
      </c>
      <c r="Q34" s="38">
        <f t="shared" si="10"/>
        <v>-9.216794225445483</v>
      </c>
      <c r="R34" s="38">
        <f t="shared" si="11"/>
        <v>323.08289920783136</v>
      </c>
      <c r="S34" s="38">
        <f t="shared" si="12"/>
        <v>-764.1573289698499</v>
      </c>
      <c r="T34" s="38">
        <f t="shared" si="13"/>
        <v>495.218825275211</v>
      </c>
      <c r="U34" s="38">
        <f t="shared" si="14"/>
        <v>922.6815595014486</v>
      </c>
      <c r="V34" s="38">
        <f t="shared" si="15"/>
        <v>-3706.8846331853056</v>
      </c>
      <c r="W34" s="38">
        <f t="shared" si="16"/>
        <v>4878.553589218547</v>
      </c>
      <c r="X34" s="38">
        <f t="shared" si="17"/>
        <v>-2111.9880119679246</v>
      </c>
      <c r="Y34" s="38">
        <f t="shared" si="18"/>
        <v>-827.9992066703817</v>
      </c>
      <c r="Z34" s="38">
        <f t="shared" si="19"/>
        <v>3162.025474503571</v>
      </c>
      <c r="AA34" s="38">
        <f t="shared" si="20"/>
        <v>-3968.233053685013</v>
      </c>
      <c r="AB34" s="38">
        <f t="shared" si="21"/>
        <v>1639.9501233962137</v>
      </c>
    </row>
    <row r="35" spans="1:28" ht="18" customHeight="1">
      <c r="A35" s="46"/>
      <c r="B35" s="72">
        <v>23</v>
      </c>
      <c r="C35" s="75"/>
      <c r="D35" s="75"/>
      <c r="E35" s="75"/>
      <c r="F35" s="75"/>
      <c r="G35" s="73">
        <f t="shared" si="0"/>
        <v>0</v>
      </c>
      <c r="H35" s="73">
        <f t="shared" si="1"/>
        <v>0</v>
      </c>
      <c r="I35" s="74">
        <f t="shared" si="2"/>
        <v>0</v>
      </c>
      <c r="J35" s="71">
        <f t="shared" si="3"/>
        <v>3</v>
      </c>
      <c r="K35" s="71">
        <f t="shared" si="4"/>
        <v>9</v>
      </c>
      <c r="L35" s="71">
        <f t="shared" si="5"/>
        <v>25</v>
      </c>
      <c r="M35" s="38">
        <f t="shared" si="6"/>
        <v>-78.66428809097852</v>
      </c>
      <c r="N35" s="38">
        <f t="shared" si="7"/>
        <v>294.9548308763624</v>
      </c>
      <c r="O35" s="38">
        <f t="shared" si="8"/>
        <v>-341.0623661968284</v>
      </c>
      <c r="P35" s="38">
        <f t="shared" si="9"/>
        <v>189.18881118544408</v>
      </c>
      <c r="Q35" s="38">
        <f t="shared" si="10"/>
        <v>-9.216794225445483</v>
      </c>
      <c r="R35" s="38">
        <f t="shared" si="11"/>
        <v>323.08289920783136</v>
      </c>
      <c r="S35" s="38">
        <f t="shared" si="12"/>
        <v>-764.1573289698499</v>
      </c>
      <c r="T35" s="38">
        <f t="shared" si="13"/>
        <v>495.218825275211</v>
      </c>
      <c r="U35" s="38">
        <f t="shared" si="14"/>
        <v>922.6815595014486</v>
      </c>
      <c r="V35" s="38">
        <f t="shared" si="15"/>
        <v>-3706.8846331853056</v>
      </c>
      <c r="W35" s="38">
        <f t="shared" si="16"/>
        <v>4878.553589218547</v>
      </c>
      <c r="X35" s="38">
        <f t="shared" si="17"/>
        <v>-2111.9880119679246</v>
      </c>
      <c r="Y35" s="38">
        <f t="shared" si="18"/>
        <v>-827.9992066703817</v>
      </c>
      <c r="Z35" s="38">
        <f t="shared" si="19"/>
        <v>3162.025474503571</v>
      </c>
      <c r="AA35" s="38">
        <f t="shared" si="20"/>
        <v>-3968.233053685013</v>
      </c>
      <c r="AB35" s="38">
        <f t="shared" si="21"/>
        <v>1639.9501233962137</v>
      </c>
    </row>
    <row r="36" spans="1:28" ht="18" customHeight="1">
      <c r="A36" s="46"/>
      <c r="B36" s="72">
        <v>24</v>
      </c>
      <c r="C36" s="75"/>
      <c r="D36" s="75"/>
      <c r="E36" s="75"/>
      <c r="F36" s="75"/>
      <c r="G36" s="73">
        <f t="shared" si="0"/>
        <v>0</v>
      </c>
      <c r="H36" s="73">
        <f t="shared" si="1"/>
        <v>0</v>
      </c>
      <c r="I36" s="74">
        <f t="shared" si="2"/>
        <v>0</v>
      </c>
      <c r="J36" s="71">
        <f t="shared" si="3"/>
        <v>3</v>
      </c>
      <c r="K36" s="71">
        <f t="shared" si="4"/>
        <v>9</v>
      </c>
      <c r="L36" s="71">
        <f t="shared" si="5"/>
        <v>25</v>
      </c>
      <c r="M36" s="38">
        <f t="shared" si="6"/>
        <v>-78.66428809097852</v>
      </c>
      <c r="N36" s="38">
        <f t="shared" si="7"/>
        <v>294.9548308763624</v>
      </c>
      <c r="O36" s="38">
        <f t="shared" si="8"/>
        <v>-341.0623661968284</v>
      </c>
      <c r="P36" s="38">
        <f t="shared" si="9"/>
        <v>189.18881118544408</v>
      </c>
      <c r="Q36" s="38">
        <f t="shared" si="10"/>
        <v>-9.216794225445483</v>
      </c>
      <c r="R36" s="38">
        <f t="shared" si="11"/>
        <v>323.08289920783136</v>
      </c>
      <c r="S36" s="38">
        <f t="shared" si="12"/>
        <v>-764.1573289698499</v>
      </c>
      <c r="T36" s="38">
        <f t="shared" si="13"/>
        <v>495.218825275211</v>
      </c>
      <c r="U36" s="38">
        <f t="shared" si="14"/>
        <v>922.6815595014486</v>
      </c>
      <c r="V36" s="38">
        <f t="shared" si="15"/>
        <v>-3706.8846331853056</v>
      </c>
      <c r="W36" s="38">
        <f t="shared" si="16"/>
        <v>4878.553589218547</v>
      </c>
      <c r="X36" s="38">
        <f t="shared" si="17"/>
        <v>-2111.9880119679246</v>
      </c>
      <c r="Y36" s="38">
        <f t="shared" si="18"/>
        <v>-827.9992066703817</v>
      </c>
      <c r="Z36" s="38">
        <f t="shared" si="19"/>
        <v>3162.025474503571</v>
      </c>
      <c r="AA36" s="38">
        <f t="shared" si="20"/>
        <v>-3968.233053685013</v>
      </c>
      <c r="AB36" s="38">
        <f t="shared" si="21"/>
        <v>1639.9501233962137</v>
      </c>
    </row>
    <row r="37" spans="1:28" ht="18" customHeight="1">
      <c r="A37" s="46"/>
      <c r="B37" s="72">
        <v>25</v>
      </c>
      <c r="C37" s="75"/>
      <c r="D37" s="75"/>
      <c r="E37" s="75"/>
      <c r="F37" s="75"/>
      <c r="G37" s="73">
        <f t="shared" si="0"/>
        <v>0</v>
      </c>
      <c r="H37" s="73">
        <f t="shared" si="1"/>
        <v>0</v>
      </c>
      <c r="I37" s="74">
        <f t="shared" si="2"/>
        <v>0</v>
      </c>
      <c r="J37" s="71">
        <f t="shared" si="3"/>
        <v>3</v>
      </c>
      <c r="K37" s="71">
        <f t="shared" si="4"/>
        <v>9</v>
      </c>
      <c r="L37" s="71">
        <f t="shared" si="5"/>
        <v>25</v>
      </c>
      <c r="M37" s="38">
        <f t="shared" si="6"/>
        <v>-78.66428809097852</v>
      </c>
      <c r="N37" s="38">
        <f t="shared" si="7"/>
        <v>294.9548308763624</v>
      </c>
      <c r="O37" s="38">
        <f t="shared" si="8"/>
        <v>-341.0623661968284</v>
      </c>
      <c r="P37" s="38">
        <f t="shared" si="9"/>
        <v>189.18881118544408</v>
      </c>
      <c r="Q37" s="38">
        <f t="shared" si="10"/>
        <v>-9.216794225445483</v>
      </c>
      <c r="R37" s="38">
        <f t="shared" si="11"/>
        <v>323.08289920783136</v>
      </c>
      <c r="S37" s="38">
        <f t="shared" si="12"/>
        <v>-764.1573289698499</v>
      </c>
      <c r="T37" s="38">
        <f t="shared" si="13"/>
        <v>495.218825275211</v>
      </c>
      <c r="U37" s="38">
        <f t="shared" si="14"/>
        <v>922.6815595014486</v>
      </c>
      <c r="V37" s="38">
        <f t="shared" si="15"/>
        <v>-3706.8846331853056</v>
      </c>
      <c r="W37" s="38">
        <f t="shared" si="16"/>
        <v>4878.553589218547</v>
      </c>
      <c r="X37" s="38">
        <f t="shared" si="17"/>
        <v>-2111.9880119679246</v>
      </c>
      <c r="Y37" s="38">
        <f t="shared" si="18"/>
        <v>-827.9992066703817</v>
      </c>
      <c r="Z37" s="38">
        <f t="shared" si="19"/>
        <v>3162.025474503571</v>
      </c>
      <c r="AA37" s="38">
        <f t="shared" si="20"/>
        <v>-3968.233053685013</v>
      </c>
      <c r="AB37" s="38">
        <f t="shared" si="21"/>
        <v>1639.9501233962137</v>
      </c>
    </row>
    <row r="38" spans="1:28" ht="18" customHeight="1">
      <c r="A38" s="46"/>
      <c r="B38" s="72">
        <v>26</v>
      </c>
      <c r="C38" s="75"/>
      <c r="D38" s="75"/>
      <c r="E38" s="75"/>
      <c r="F38" s="75"/>
      <c r="G38" s="73">
        <f t="shared" si="0"/>
        <v>0</v>
      </c>
      <c r="H38" s="73">
        <f t="shared" si="1"/>
        <v>0</v>
      </c>
      <c r="I38" s="74">
        <f t="shared" si="2"/>
        <v>0</v>
      </c>
      <c r="J38" s="71">
        <f t="shared" si="3"/>
        <v>3</v>
      </c>
      <c r="K38" s="71">
        <f t="shared" si="4"/>
        <v>9</v>
      </c>
      <c r="L38" s="71">
        <f t="shared" si="5"/>
        <v>25</v>
      </c>
      <c r="M38" s="38">
        <f t="shared" si="6"/>
        <v>-78.66428809097852</v>
      </c>
      <c r="N38" s="38">
        <f t="shared" si="7"/>
        <v>294.9548308763624</v>
      </c>
      <c r="O38" s="38">
        <f t="shared" si="8"/>
        <v>-341.0623661968284</v>
      </c>
      <c r="P38" s="38">
        <f t="shared" si="9"/>
        <v>189.18881118544408</v>
      </c>
      <c r="Q38" s="38">
        <f t="shared" si="10"/>
        <v>-9.216794225445483</v>
      </c>
      <c r="R38" s="38">
        <f t="shared" si="11"/>
        <v>323.08289920783136</v>
      </c>
      <c r="S38" s="38">
        <f t="shared" si="12"/>
        <v>-764.1573289698499</v>
      </c>
      <c r="T38" s="38">
        <f t="shared" si="13"/>
        <v>495.218825275211</v>
      </c>
      <c r="U38" s="38">
        <f t="shared" si="14"/>
        <v>922.6815595014486</v>
      </c>
      <c r="V38" s="38">
        <f t="shared" si="15"/>
        <v>-3706.8846331853056</v>
      </c>
      <c r="W38" s="38">
        <f t="shared" si="16"/>
        <v>4878.553589218547</v>
      </c>
      <c r="X38" s="38">
        <f t="shared" si="17"/>
        <v>-2111.9880119679246</v>
      </c>
      <c r="Y38" s="38">
        <f t="shared" si="18"/>
        <v>-827.9992066703817</v>
      </c>
      <c r="Z38" s="38">
        <f t="shared" si="19"/>
        <v>3162.025474503571</v>
      </c>
      <c r="AA38" s="38">
        <f t="shared" si="20"/>
        <v>-3968.233053685013</v>
      </c>
      <c r="AB38" s="38">
        <f t="shared" si="21"/>
        <v>1639.9501233962137</v>
      </c>
    </row>
    <row r="39" spans="1:28" ht="18" customHeight="1">
      <c r="A39" s="46"/>
      <c r="B39" s="72">
        <v>27</v>
      </c>
      <c r="C39" s="75"/>
      <c r="D39" s="75"/>
      <c r="E39" s="75"/>
      <c r="F39" s="75"/>
      <c r="G39" s="73">
        <f t="shared" si="0"/>
        <v>0</v>
      </c>
      <c r="H39" s="73">
        <f t="shared" si="1"/>
        <v>0</v>
      </c>
      <c r="I39" s="74">
        <f t="shared" si="2"/>
        <v>0</v>
      </c>
      <c r="J39" s="71">
        <f t="shared" si="3"/>
        <v>3</v>
      </c>
      <c r="K39" s="71">
        <f t="shared" si="4"/>
        <v>9</v>
      </c>
      <c r="L39" s="71">
        <f t="shared" si="5"/>
        <v>25</v>
      </c>
      <c r="M39" s="38">
        <f t="shared" si="6"/>
        <v>-78.66428809097852</v>
      </c>
      <c r="N39" s="38">
        <f t="shared" si="7"/>
        <v>294.9548308763624</v>
      </c>
      <c r="O39" s="38">
        <f t="shared" si="8"/>
        <v>-341.0623661968284</v>
      </c>
      <c r="P39" s="38">
        <f t="shared" si="9"/>
        <v>189.18881118544408</v>
      </c>
      <c r="Q39" s="38">
        <f t="shared" si="10"/>
        <v>-9.216794225445483</v>
      </c>
      <c r="R39" s="38">
        <f t="shared" si="11"/>
        <v>323.08289920783136</v>
      </c>
      <c r="S39" s="38">
        <f t="shared" si="12"/>
        <v>-764.1573289698499</v>
      </c>
      <c r="T39" s="38">
        <f t="shared" si="13"/>
        <v>495.218825275211</v>
      </c>
      <c r="U39" s="38">
        <f t="shared" si="14"/>
        <v>922.6815595014486</v>
      </c>
      <c r="V39" s="38">
        <f t="shared" si="15"/>
        <v>-3706.8846331853056</v>
      </c>
      <c r="W39" s="38">
        <f t="shared" si="16"/>
        <v>4878.553589218547</v>
      </c>
      <c r="X39" s="38">
        <f t="shared" si="17"/>
        <v>-2111.9880119679246</v>
      </c>
      <c r="Y39" s="38">
        <f t="shared" si="18"/>
        <v>-827.9992066703817</v>
      </c>
      <c r="Z39" s="38">
        <f t="shared" si="19"/>
        <v>3162.025474503571</v>
      </c>
      <c r="AA39" s="38">
        <f t="shared" si="20"/>
        <v>-3968.233053685013</v>
      </c>
      <c r="AB39" s="38">
        <f t="shared" si="21"/>
        <v>1639.9501233962137</v>
      </c>
    </row>
    <row r="40" spans="1:28" ht="18" customHeight="1">
      <c r="A40" s="46"/>
      <c r="B40" s="72">
        <v>28</v>
      </c>
      <c r="C40" s="75"/>
      <c r="D40" s="75"/>
      <c r="E40" s="75"/>
      <c r="F40" s="75"/>
      <c r="G40" s="73">
        <f t="shared" si="0"/>
        <v>0</v>
      </c>
      <c r="H40" s="73">
        <f t="shared" si="1"/>
        <v>0</v>
      </c>
      <c r="I40" s="74">
        <f t="shared" si="2"/>
        <v>0</v>
      </c>
      <c r="J40" s="71">
        <f t="shared" si="3"/>
        <v>3</v>
      </c>
      <c r="K40" s="71">
        <f t="shared" si="4"/>
        <v>9</v>
      </c>
      <c r="L40" s="71">
        <f t="shared" si="5"/>
        <v>25</v>
      </c>
      <c r="M40" s="38">
        <f t="shared" si="6"/>
        <v>-78.66428809097852</v>
      </c>
      <c r="N40" s="38">
        <f t="shared" si="7"/>
        <v>294.9548308763624</v>
      </c>
      <c r="O40" s="38">
        <f t="shared" si="8"/>
        <v>-341.0623661968284</v>
      </c>
      <c r="P40" s="38">
        <f t="shared" si="9"/>
        <v>189.18881118544408</v>
      </c>
      <c r="Q40" s="38">
        <f t="shared" si="10"/>
        <v>-9.216794225445483</v>
      </c>
      <c r="R40" s="38">
        <f t="shared" si="11"/>
        <v>323.08289920783136</v>
      </c>
      <c r="S40" s="38">
        <f t="shared" si="12"/>
        <v>-764.1573289698499</v>
      </c>
      <c r="T40" s="38">
        <f t="shared" si="13"/>
        <v>495.218825275211</v>
      </c>
      <c r="U40" s="38">
        <f t="shared" si="14"/>
        <v>922.6815595014486</v>
      </c>
      <c r="V40" s="38">
        <f t="shared" si="15"/>
        <v>-3706.8846331853056</v>
      </c>
      <c r="W40" s="38">
        <f t="shared" si="16"/>
        <v>4878.553589218547</v>
      </c>
      <c r="X40" s="38">
        <f t="shared" si="17"/>
        <v>-2111.9880119679246</v>
      </c>
      <c r="Y40" s="38">
        <f t="shared" si="18"/>
        <v>-827.9992066703817</v>
      </c>
      <c r="Z40" s="38">
        <f t="shared" si="19"/>
        <v>3162.025474503571</v>
      </c>
      <c r="AA40" s="38">
        <f t="shared" si="20"/>
        <v>-3968.233053685013</v>
      </c>
      <c r="AB40" s="38">
        <f t="shared" si="21"/>
        <v>1639.9501233962137</v>
      </c>
    </row>
    <row r="41" spans="1:28" ht="18" customHeight="1">
      <c r="A41" s="46"/>
      <c r="B41" s="72">
        <v>29</v>
      </c>
      <c r="C41" s="75"/>
      <c r="D41" s="75"/>
      <c r="E41" s="75"/>
      <c r="F41" s="75"/>
      <c r="G41" s="73">
        <f t="shared" si="0"/>
        <v>0</v>
      </c>
      <c r="H41" s="73">
        <f t="shared" si="1"/>
        <v>0</v>
      </c>
      <c r="I41" s="74">
        <f t="shared" si="2"/>
        <v>0</v>
      </c>
      <c r="J41" s="71">
        <f t="shared" si="3"/>
        <v>3</v>
      </c>
      <c r="K41" s="71">
        <f t="shared" si="4"/>
        <v>9</v>
      </c>
      <c r="L41" s="71">
        <f t="shared" si="5"/>
        <v>25</v>
      </c>
      <c r="M41" s="38">
        <f t="shared" si="6"/>
        <v>-78.66428809097852</v>
      </c>
      <c r="N41" s="38">
        <f t="shared" si="7"/>
        <v>294.9548308763624</v>
      </c>
      <c r="O41" s="38">
        <f t="shared" si="8"/>
        <v>-341.0623661968284</v>
      </c>
      <c r="P41" s="38">
        <f t="shared" si="9"/>
        <v>189.18881118544408</v>
      </c>
      <c r="Q41" s="38">
        <f t="shared" si="10"/>
        <v>-9.216794225445483</v>
      </c>
      <c r="R41" s="38">
        <f t="shared" si="11"/>
        <v>323.08289920783136</v>
      </c>
      <c r="S41" s="38">
        <f t="shared" si="12"/>
        <v>-764.1573289698499</v>
      </c>
      <c r="T41" s="38">
        <f t="shared" si="13"/>
        <v>495.218825275211</v>
      </c>
      <c r="U41" s="38">
        <f t="shared" si="14"/>
        <v>922.6815595014486</v>
      </c>
      <c r="V41" s="38">
        <f t="shared" si="15"/>
        <v>-3706.8846331853056</v>
      </c>
      <c r="W41" s="38">
        <f t="shared" si="16"/>
        <v>4878.553589218547</v>
      </c>
      <c r="X41" s="38">
        <f t="shared" si="17"/>
        <v>-2111.9880119679246</v>
      </c>
      <c r="Y41" s="38">
        <f t="shared" si="18"/>
        <v>-827.9992066703817</v>
      </c>
      <c r="Z41" s="38">
        <f t="shared" si="19"/>
        <v>3162.025474503571</v>
      </c>
      <c r="AA41" s="38">
        <f t="shared" si="20"/>
        <v>-3968.233053685013</v>
      </c>
      <c r="AB41" s="38">
        <f t="shared" si="21"/>
        <v>1639.9501233962137</v>
      </c>
    </row>
    <row r="42" spans="1:28" ht="18" customHeight="1">
      <c r="A42" s="46"/>
      <c r="B42" s="72">
        <v>30</v>
      </c>
      <c r="C42" s="75"/>
      <c r="D42" s="75"/>
      <c r="E42" s="75"/>
      <c r="F42" s="75"/>
      <c r="G42" s="73">
        <f t="shared" si="0"/>
        <v>0</v>
      </c>
      <c r="H42" s="73">
        <f t="shared" si="1"/>
        <v>0</v>
      </c>
      <c r="I42" s="74">
        <f t="shared" si="2"/>
        <v>0</v>
      </c>
      <c r="J42" s="71">
        <f t="shared" si="3"/>
        <v>3</v>
      </c>
      <c r="K42" s="71">
        <f t="shared" si="4"/>
        <v>9</v>
      </c>
      <c r="L42" s="71">
        <f t="shared" si="5"/>
        <v>25</v>
      </c>
      <c r="M42" s="38">
        <f t="shared" si="6"/>
        <v>-78.66428809097852</v>
      </c>
      <c r="N42" s="38">
        <f t="shared" si="7"/>
        <v>294.9548308763624</v>
      </c>
      <c r="O42" s="38">
        <f t="shared" si="8"/>
        <v>-341.0623661968284</v>
      </c>
      <c r="P42" s="38">
        <f t="shared" si="9"/>
        <v>189.18881118544408</v>
      </c>
      <c r="Q42" s="38">
        <f t="shared" si="10"/>
        <v>-9.216794225445483</v>
      </c>
      <c r="R42" s="38">
        <f t="shared" si="11"/>
        <v>323.08289920783136</v>
      </c>
      <c r="S42" s="38">
        <f t="shared" si="12"/>
        <v>-764.1573289698499</v>
      </c>
      <c r="T42" s="38">
        <f t="shared" si="13"/>
        <v>495.218825275211</v>
      </c>
      <c r="U42" s="38">
        <f t="shared" si="14"/>
        <v>922.6815595014486</v>
      </c>
      <c r="V42" s="38">
        <f t="shared" si="15"/>
        <v>-3706.8846331853056</v>
      </c>
      <c r="W42" s="38">
        <f t="shared" si="16"/>
        <v>4878.553589218547</v>
      </c>
      <c r="X42" s="38">
        <f t="shared" si="17"/>
        <v>-2111.9880119679246</v>
      </c>
      <c r="Y42" s="38">
        <f t="shared" si="18"/>
        <v>-827.9992066703817</v>
      </c>
      <c r="Z42" s="38">
        <f t="shared" si="19"/>
        <v>3162.025474503571</v>
      </c>
      <c r="AA42" s="38">
        <f t="shared" si="20"/>
        <v>-3968.233053685013</v>
      </c>
      <c r="AB42" s="38">
        <f t="shared" si="21"/>
        <v>1639.9501233962137</v>
      </c>
    </row>
    <row r="43" spans="1:28" ht="18" customHeight="1" thickBot="1">
      <c r="A43" s="46"/>
      <c r="B43" s="76">
        <v>31</v>
      </c>
      <c r="C43" s="77"/>
      <c r="D43" s="78"/>
      <c r="E43" s="78"/>
      <c r="F43" s="77"/>
      <c r="G43" s="73">
        <f t="shared" si="0"/>
        <v>0</v>
      </c>
      <c r="H43" s="73">
        <f t="shared" si="1"/>
        <v>0</v>
      </c>
      <c r="I43" s="74">
        <f t="shared" si="2"/>
        <v>0</v>
      </c>
      <c r="J43" s="71">
        <f t="shared" si="3"/>
        <v>3</v>
      </c>
      <c r="K43" s="71">
        <f t="shared" si="4"/>
        <v>9</v>
      </c>
      <c r="L43" s="71">
        <f t="shared" si="5"/>
        <v>25</v>
      </c>
      <c r="M43" s="38">
        <f t="shared" si="6"/>
        <v>-78.66428809097852</v>
      </c>
      <c r="N43" s="38">
        <f t="shared" si="7"/>
        <v>294.9548308763624</v>
      </c>
      <c r="O43" s="38">
        <f t="shared" si="8"/>
        <v>-341.0623661968284</v>
      </c>
      <c r="P43" s="38">
        <f t="shared" si="9"/>
        <v>189.18881118544408</v>
      </c>
      <c r="Q43" s="38">
        <f t="shared" si="10"/>
        <v>-9.216794225445483</v>
      </c>
      <c r="R43" s="38">
        <f t="shared" si="11"/>
        <v>323.08289920783136</v>
      </c>
      <c r="S43" s="38">
        <f t="shared" si="12"/>
        <v>-764.1573289698499</v>
      </c>
      <c r="T43" s="38">
        <f t="shared" si="13"/>
        <v>495.218825275211</v>
      </c>
      <c r="U43" s="38">
        <f t="shared" si="14"/>
        <v>922.6815595014486</v>
      </c>
      <c r="V43" s="38">
        <f t="shared" si="15"/>
        <v>-3706.8846331853056</v>
      </c>
      <c r="W43" s="38">
        <f t="shared" si="16"/>
        <v>4878.553589218547</v>
      </c>
      <c r="X43" s="38">
        <f t="shared" si="17"/>
        <v>-2111.9880119679246</v>
      </c>
      <c r="Y43" s="38">
        <f t="shared" si="18"/>
        <v>-827.9992066703817</v>
      </c>
      <c r="Z43" s="38">
        <f t="shared" si="19"/>
        <v>3162.025474503571</v>
      </c>
      <c r="AA43" s="38">
        <f t="shared" si="20"/>
        <v>-3968.233053685013</v>
      </c>
      <c r="AB43" s="38">
        <f t="shared" si="21"/>
        <v>1639.9501233962137</v>
      </c>
    </row>
    <row r="44" spans="1:9" ht="13.5" thickTop="1">
      <c r="A44" s="46"/>
      <c r="B44" s="51" t="s">
        <v>112</v>
      </c>
      <c r="C44" s="79" t="e">
        <f aca="true" t="shared" si="22" ref="C44:I44">AVERAGE(C13:C43)</f>
        <v>#DIV/0!</v>
      </c>
      <c r="D44" s="80" t="e">
        <f t="shared" si="22"/>
        <v>#DIV/0!</v>
      </c>
      <c r="E44" s="80" t="e">
        <f t="shared" si="22"/>
        <v>#DIV/0!</v>
      </c>
      <c r="F44" s="79" t="e">
        <f t="shared" si="22"/>
        <v>#DIV/0!</v>
      </c>
      <c r="G44" s="81">
        <f t="shared" si="22"/>
        <v>0</v>
      </c>
      <c r="H44" s="81">
        <f t="shared" si="22"/>
        <v>0</v>
      </c>
      <c r="I44" s="82">
        <f t="shared" si="22"/>
        <v>0</v>
      </c>
    </row>
    <row r="45" spans="1:9" ht="12.75">
      <c r="A45" s="46"/>
      <c r="B45" s="83" t="s">
        <v>113</v>
      </c>
      <c r="C45" s="84">
        <f aca="true" t="shared" si="23" ref="C45:I45">MAX(C13:C43)</f>
        <v>0</v>
      </c>
      <c r="D45" s="85">
        <f t="shared" si="23"/>
        <v>0</v>
      </c>
      <c r="E45" s="85">
        <f t="shared" si="23"/>
        <v>0</v>
      </c>
      <c r="F45" s="84">
        <f t="shared" si="23"/>
        <v>0</v>
      </c>
      <c r="G45" s="86">
        <f t="shared" si="23"/>
        <v>0</v>
      </c>
      <c r="H45" s="86">
        <f t="shared" si="23"/>
        <v>0</v>
      </c>
      <c r="I45" s="87">
        <f t="shared" si="23"/>
        <v>0</v>
      </c>
    </row>
    <row r="46" spans="1:9" ht="13.5" thickBot="1">
      <c r="A46" s="46"/>
      <c r="B46" s="61" t="s">
        <v>114</v>
      </c>
      <c r="C46" s="88">
        <f aca="true" t="shared" si="24" ref="C46:I46">MIN(C13:C43)</f>
        <v>0</v>
      </c>
      <c r="D46" s="89">
        <f t="shared" si="24"/>
        <v>0</v>
      </c>
      <c r="E46" s="89">
        <f t="shared" si="24"/>
        <v>0</v>
      </c>
      <c r="F46" s="88">
        <f t="shared" si="24"/>
        <v>0</v>
      </c>
      <c r="G46" s="90">
        <f t="shared" si="24"/>
        <v>0</v>
      </c>
      <c r="H46" s="90">
        <f t="shared" si="24"/>
        <v>0</v>
      </c>
      <c r="I46" s="91">
        <f t="shared" si="24"/>
        <v>0</v>
      </c>
    </row>
    <row r="47" ht="13.5" thickTop="1"/>
    <row r="48" ht="12.75">
      <c r="E48" s="92"/>
    </row>
  </sheetData>
  <sheetProtection/>
  <mergeCells count="6">
    <mergeCell ref="C4:D4"/>
    <mergeCell ref="G4:H4"/>
    <mergeCell ref="C2:D2"/>
    <mergeCell ref="G2:H2"/>
    <mergeCell ref="C3:D3"/>
    <mergeCell ref="G3:H3"/>
  </mergeCells>
  <printOptions horizontalCentered="1" verticalCentered="1"/>
  <pageMargins left="0.75" right="0.75" top="0.25" bottom="0.5" header="0.5" footer="0.5"/>
  <pageSetup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selection activeCell="A1" sqref="A1"/>
    </sheetView>
  </sheetViews>
  <sheetFormatPr defaultColWidth="10.33203125" defaultRowHeight="12.75"/>
  <cols>
    <col min="1" max="1" width="9.16015625" style="33" customWidth="1"/>
    <col min="2" max="2" width="9" style="33" customWidth="1"/>
    <col min="3" max="3" width="15.5" style="34" customWidth="1"/>
    <col min="4" max="4" width="15.5" style="35" customWidth="1"/>
    <col min="5" max="5" width="14.16015625" style="35" customWidth="1"/>
    <col min="6" max="6" width="15" style="34" customWidth="1"/>
    <col min="7" max="7" width="15" style="36" customWidth="1"/>
    <col min="8" max="8" width="14.66015625" style="36" customWidth="1"/>
    <col min="9" max="9" width="16.5" style="35" customWidth="1"/>
    <col min="10" max="16384" width="10.33203125" style="33" customWidth="1"/>
  </cols>
  <sheetData>
    <row r="1" spans="1:28" ht="15">
      <c r="A1" s="32" t="s">
        <v>127</v>
      </c>
      <c r="J1" s="37"/>
      <c r="K1" s="37"/>
      <c r="L1" s="37"/>
      <c r="M1" s="38">
        <v>65.36505417524572</v>
      </c>
      <c r="N1" s="38">
        <v>-25.179873221626607</v>
      </c>
      <c r="O1" s="38">
        <v>5.372912049610916</v>
      </c>
      <c r="P1" s="38">
        <v>0.1358330337342366</v>
      </c>
      <c r="Q1" s="38">
        <v>-21.060716201986384</v>
      </c>
      <c r="R1" s="38">
        <v>8.729930876466758</v>
      </c>
      <c r="S1" s="38">
        <v>-1.1982585468728577</v>
      </c>
      <c r="T1" s="38">
        <v>0.053508297760689466</v>
      </c>
      <c r="U1" s="38"/>
      <c r="V1" s="38"/>
      <c r="W1" s="38"/>
      <c r="X1" s="38"/>
      <c r="Y1" s="38"/>
      <c r="Z1" s="38"/>
      <c r="AA1" s="38"/>
      <c r="AB1" s="38"/>
    </row>
    <row r="2" spans="1:28" ht="19.5" customHeight="1">
      <c r="A2" s="39"/>
      <c r="B2" s="104" t="s">
        <v>0</v>
      </c>
      <c r="C2" s="350">
        <f>'Turb Compliance'!$C$5:$D$5</f>
        <v>42430</v>
      </c>
      <c r="D2" s="350"/>
      <c r="E2" s="124"/>
      <c r="F2" s="104" t="s">
        <v>34</v>
      </c>
      <c r="G2" s="357"/>
      <c r="H2" s="357"/>
      <c r="I2" s="41"/>
      <c r="J2" s="37"/>
      <c r="K2" s="37"/>
      <c r="L2" s="37"/>
      <c r="M2" s="38">
        <v>-204.23986869519717</v>
      </c>
      <c r="N2" s="38">
        <v>169.08849862164206</v>
      </c>
      <c r="O2" s="38">
        <v>-35.818309720175144</v>
      </c>
      <c r="P2" s="38">
        <v>2.3156887492143685</v>
      </c>
      <c r="Q2" s="38">
        <v>40.095675980976566</v>
      </c>
      <c r="R2" s="38">
        <v>-16.79061935828776</v>
      </c>
      <c r="S2" s="38">
        <v>2.323781598776596</v>
      </c>
      <c r="T2" s="38">
        <v>-0.10630960897585164</v>
      </c>
      <c r="U2" s="38"/>
      <c r="V2" s="38"/>
      <c r="W2" s="38"/>
      <c r="X2" s="38"/>
      <c r="Y2" s="38"/>
      <c r="Z2" s="38"/>
      <c r="AA2" s="38"/>
      <c r="AB2" s="38"/>
    </row>
    <row r="3" spans="1:28" ht="18" customHeight="1">
      <c r="A3" s="43"/>
      <c r="B3" s="104" t="s">
        <v>2</v>
      </c>
      <c r="C3" s="351">
        <f>'Turb Compliance'!$C$6:$D$6</f>
        <v>42430</v>
      </c>
      <c r="D3" s="351"/>
      <c r="E3" s="124"/>
      <c r="F3" s="104" t="s">
        <v>33</v>
      </c>
      <c r="G3" s="356"/>
      <c r="H3" s="356"/>
      <c r="I3" s="44"/>
      <c r="J3" s="37"/>
      <c r="K3" s="37"/>
      <c r="L3" s="37"/>
      <c r="M3" s="38">
        <v>162.86694898046107</v>
      </c>
      <c r="N3" s="38">
        <v>-110.86815206406479</v>
      </c>
      <c r="O3" s="38">
        <v>21.551117841012896</v>
      </c>
      <c r="P3" s="38">
        <v>-1.2712117668139953</v>
      </c>
      <c r="Q3" s="38">
        <v>-22.276997541554536</v>
      </c>
      <c r="R3" s="38">
        <v>9.349268164941828</v>
      </c>
      <c r="S3" s="38">
        <v>-1.2972273115765207</v>
      </c>
      <c r="T3" s="38">
        <v>0.059385148031709904</v>
      </c>
      <c r="U3" s="38"/>
      <c r="V3" s="38"/>
      <c r="W3" s="38"/>
      <c r="X3" s="38"/>
      <c r="Y3" s="38"/>
      <c r="Z3" s="38"/>
      <c r="AA3" s="38"/>
      <c r="AB3" s="38"/>
    </row>
    <row r="4" spans="1:28" ht="18" customHeight="1">
      <c r="A4" s="43"/>
      <c r="B4" s="104" t="s">
        <v>31</v>
      </c>
      <c r="C4" s="344">
        <f>IF('Turb Compliance'!$C$7:$D$7="","",'Turb Compliance'!$C$7:$D$7)</f>
      </c>
      <c r="D4" s="344"/>
      <c r="E4" s="124"/>
      <c r="F4" s="104" t="s">
        <v>32</v>
      </c>
      <c r="G4" s="356"/>
      <c r="H4" s="356"/>
      <c r="I4" s="44"/>
      <c r="J4" s="37"/>
      <c r="K4" s="37"/>
      <c r="L4" s="37"/>
      <c r="M4" s="38">
        <v>-35.09421335064043</v>
      </c>
      <c r="N4" s="38">
        <v>21.801664245551017</v>
      </c>
      <c r="O4" s="38">
        <v>-4.030596268007439</v>
      </c>
      <c r="P4" s="38">
        <v>0.22909966451643185</v>
      </c>
      <c r="Q4" s="38">
        <v>3.730752144203924</v>
      </c>
      <c r="R4" s="38">
        <v>-1.5712363537282503</v>
      </c>
      <c r="S4" s="38">
        <v>0.21878710637303042</v>
      </c>
      <c r="T4" s="38">
        <v>-0.010046314323306531</v>
      </c>
      <c r="U4" s="38"/>
      <c r="V4" s="38"/>
      <c r="W4" s="38"/>
      <c r="X4" s="38"/>
      <c r="Y4" s="38"/>
      <c r="Z4" s="38"/>
      <c r="AA4" s="38"/>
      <c r="AB4" s="38"/>
    </row>
    <row r="5" spans="1:28" ht="12.75">
      <c r="A5" s="39"/>
      <c r="B5" s="39"/>
      <c r="C5" s="40"/>
      <c r="D5" s="41"/>
      <c r="E5" s="41"/>
      <c r="F5" s="40"/>
      <c r="G5" s="42"/>
      <c r="H5" s="42"/>
      <c r="I5" s="41"/>
      <c r="J5" s="37"/>
      <c r="K5" s="37"/>
      <c r="L5" s="37"/>
      <c r="M5" s="38">
        <v>-624.0289398057961</v>
      </c>
      <c r="N5" s="38">
        <v>260.5181159235877</v>
      </c>
      <c r="O5" s="38">
        <v>-36.190633947202365</v>
      </c>
      <c r="P5" s="38">
        <v>1.603583967063531</v>
      </c>
      <c r="Q5" s="38">
        <v>0.94149260565702</v>
      </c>
      <c r="R5" s="38">
        <v>-0.3895503930840315</v>
      </c>
      <c r="S5" s="38">
        <v>0.05335708404261164</v>
      </c>
      <c r="T5" s="38">
        <v>-0.0023786645994113434</v>
      </c>
      <c r="U5" s="38"/>
      <c r="V5" s="38"/>
      <c r="W5" s="38"/>
      <c r="X5" s="38"/>
      <c r="Y5" s="38"/>
      <c r="Z5" s="38"/>
      <c r="AA5" s="38"/>
      <c r="AB5" s="38"/>
    </row>
    <row r="6" spans="1:28" ht="12.75">
      <c r="A6" s="45"/>
      <c r="B6" s="46"/>
      <c r="C6" s="46" t="s">
        <v>101</v>
      </c>
      <c r="D6" s="47"/>
      <c r="E6" s="48"/>
      <c r="F6" s="48"/>
      <c r="G6" s="47"/>
      <c r="H6" s="49"/>
      <c r="I6" s="250">
        <f>'SEQUENCE 1'!I8</f>
        <v>2.5</v>
      </c>
      <c r="J6" s="37"/>
      <c r="K6" s="37"/>
      <c r="L6" s="37"/>
      <c r="M6" s="38">
        <v>1141.9862914972177</v>
      </c>
      <c r="N6" s="38">
        <v>-489.74828536763835</v>
      </c>
      <c r="O6" s="38">
        <v>69.43133464731395</v>
      </c>
      <c r="P6" s="38">
        <v>-3.257987804520062</v>
      </c>
      <c r="Q6" s="38">
        <v>-1.7929069839711658</v>
      </c>
      <c r="R6" s="38">
        <v>0.7486233636214243</v>
      </c>
      <c r="S6" s="38">
        <v>-0.1033107480597953</v>
      </c>
      <c r="T6" s="38">
        <v>0.0047131829120457686</v>
      </c>
      <c r="U6" s="38"/>
      <c r="V6" s="38"/>
      <c r="W6" s="38"/>
      <c r="X6" s="38"/>
      <c r="Y6" s="38"/>
      <c r="Z6" s="38"/>
      <c r="AA6" s="38"/>
      <c r="AB6" s="38"/>
    </row>
    <row r="7" spans="1:28" ht="12.75">
      <c r="A7" s="46"/>
      <c r="B7" s="46"/>
      <c r="J7" s="37"/>
      <c r="K7" s="37"/>
      <c r="L7" s="37"/>
      <c r="M7" s="38">
        <v>-599.3180930330351</v>
      </c>
      <c r="N7" s="38">
        <v>259.4068630827347</v>
      </c>
      <c r="O7" s="38">
        <v>-37.1033331528122</v>
      </c>
      <c r="P7" s="38">
        <v>1.746326456107883</v>
      </c>
      <c r="Q7" s="38">
        <v>1.000079881402902</v>
      </c>
      <c r="R7" s="38">
        <v>-0.4180957308338069</v>
      </c>
      <c r="S7" s="38">
        <v>0.05779517116510644</v>
      </c>
      <c r="T7" s="38">
        <v>-0.002636952236292862</v>
      </c>
      <c r="U7" s="38"/>
      <c r="V7" s="38"/>
      <c r="W7" s="38"/>
      <c r="X7" s="38"/>
      <c r="Y7" s="38"/>
      <c r="Z7" s="38"/>
      <c r="AA7" s="38"/>
      <c r="AB7" s="38"/>
    </row>
    <row r="8" spans="1:28" ht="12.75">
      <c r="A8" s="46"/>
      <c r="B8" s="46" t="s">
        <v>102</v>
      </c>
      <c r="C8" s="47"/>
      <c r="D8" s="48"/>
      <c r="E8" s="48"/>
      <c r="F8" s="47"/>
      <c r="G8" s="49"/>
      <c r="H8" s="49"/>
      <c r="J8" s="37"/>
      <c r="K8" s="37"/>
      <c r="L8" s="37"/>
      <c r="M8" s="38">
        <v>97.74484796136502</v>
      </c>
      <c r="N8" s="38">
        <v>-42.732800340529444</v>
      </c>
      <c r="O8" s="38">
        <v>6.166558821845106</v>
      </c>
      <c r="P8" s="38">
        <v>-0.2921275759884632</v>
      </c>
      <c r="Q8" s="38">
        <v>-0.1673636653448084</v>
      </c>
      <c r="R8" s="38">
        <v>0.07016126667051856</v>
      </c>
      <c r="S8" s="38">
        <v>-0.009727181851938065</v>
      </c>
      <c r="T8" s="38">
        <v>0.0004449850379876742</v>
      </c>
      <c r="U8" s="38"/>
      <c r="V8" s="38"/>
      <c r="W8" s="38"/>
      <c r="X8" s="38"/>
      <c r="Y8" s="38"/>
      <c r="Z8" s="38"/>
      <c r="AA8" s="38"/>
      <c r="AB8" s="38"/>
    </row>
    <row r="9" spans="1:28" ht="13.5" thickBot="1">
      <c r="A9" s="46"/>
      <c r="B9" s="46"/>
      <c r="J9" s="37"/>
      <c r="K9" s="37"/>
      <c r="L9" s="37"/>
      <c r="M9" s="38">
        <v>193.22587428397787</v>
      </c>
      <c r="N9" s="38">
        <v>-80.31125711382667</v>
      </c>
      <c r="O9" s="38">
        <v>11.061071175396783</v>
      </c>
      <c r="P9" s="38">
        <v>-0.49461290733411883</v>
      </c>
      <c r="Q9" s="38">
        <v>-0.014746248776022389</v>
      </c>
      <c r="R9" s="38">
        <v>0.006093054749073057</v>
      </c>
      <c r="S9" s="38">
        <v>-0.0008333115754235463</v>
      </c>
      <c r="T9" s="38">
        <v>3.709602404017137E-05</v>
      </c>
      <c r="U9" s="38"/>
      <c r="V9" s="38"/>
      <c r="W9" s="38"/>
      <c r="X9" s="38"/>
      <c r="Y9" s="38"/>
      <c r="Z9" s="38"/>
      <c r="AA9" s="38"/>
      <c r="AB9" s="38"/>
    </row>
    <row r="10" spans="1:28" ht="16.5" thickTop="1">
      <c r="A10" s="46"/>
      <c r="B10" s="51"/>
      <c r="C10" s="52" t="s">
        <v>103</v>
      </c>
      <c r="D10" s="53" t="s">
        <v>130</v>
      </c>
      <c r="E10" s="53"/>
      <c r="F10" s="52"/>
      <c r="G10" s="54"/>
      <c r="H10" s="54"/>
      <c r="I10" s="55" t="s">
        <v>104</v>
      </c>
      <c r="J10" s="37"/>
      <c r="K10" s="37"/>
      <c r="L10" s="37"/>
      <c r="M10" s="38">
        <v>-364.40749113276706</v>
      </c>
      <c r="N10" s="38">
        <v>153.42562477634422</v>
      </c>
      <c r="O10" s="38">
        <v>-21.348646059393452</v>
      </c>
      <c r="P10" s="38">
        <v>0.9819761182433455</v>
      </c>
      <c r="Q10" s="38">
        <v>0.027982391878193163</v>
      </c>
      <c r="R10" s="38">
        <v>-0.01166151728718996</v>
      </c>
      <c r="S10" s="38">
        <v>0.0016062942750991694</v>
      </c>
      <c r="T10" s="38">
        <v>-7.315190423579227E-05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6"/>
      <c r="B11" s="56" t="s">
        <v>3</v>
      </c>
      <c r="C11" s="57" t="s">
        <v>122</v>
      </c>
      <c r="D11" s="58" t="s">
        <v>108</v>
      </c>
      <c r="E11" s="58"/>
      <c r="F11" s="57" t="s">
        <v>64</v>
      </c>
      <c r="G11" s="59" t="s">
        <v>105</v>
      </c>
      <c r="H11" s="59" t="s">
        <v>106</v>
      </c>
      <c r="I11" s="60" t="s">
        <v>107</v>
      </c>
      <c r="J11" s="37"/>
      <c r="K11" s="37"/>
      <c r="L11" s="37"/>
      <c r="M11" s="38">
        <v>199.44719204439593</v>
      </c>
      <c r="N11" s="38">
        <v>-84.32429551442172</v>
      </c>
      <c r="O11" s="38">
        <v>11.785346869625743</v>
      </c>
      <c r="P11" s="38">
        <v>-0.5430713927840897</v>
      </c>
      <c r="Q11" s="38">
        <v>-0.015596544672137528</v>
      </c>
      <c r="R11" s="38">
        <v>0.006504340177247433</v>
      </c>
      <c r="S11" s="38">
        <v>-0.0008970423765111837</v>
      </c>
      <c r="T11" s="38">
        <v>4.084503550348367E-05</v>
      </c>
      <c r="U11" s="38"/>
      <c r="V11" s="38"/>
      <c r="W11" s="38"/>
      <c r="X11" s="38"/>
      <c r="Y11" s="38"/>
      <c r="Z11" s="38"/>
      <c r="AA11" s="38"/>
      <c r="AB11" s="38"/>
    </row>
    <row r="12" spans="1:28" ht="16.5" thickBot="1">
      <c r="A12" s="46"/>
      <c r="B12" s="61"/>
      <c r="C12" s="62" t="s">
        <v>123</v>
      </c>
      <c r="D12" s="63" t="s">
        <v>124</v>
      </c>
      <c r="E12" s="63" t="s">
        <v>65</v>
      </c>
      <c r="F12" s="62" t="s">
        <v>125</v>
      </c>
      <c r="G12" s="64" t="s">
        <v>109</v>
      </c>
      <c r="H12" s="64" t="s">
        <v>109</v>
      </c>
      <c r="I12" s="65" t="s">
        <v>110</v>
      </c>
      <c r="J12" s="66" t="s">
        <v>117</v>
      </c>
      <c r="K12" s="66" t="s">
        <v>65</v>
      </c>
      <c r="L12" s="66" t="s">
        <v>111</v>
      </c>
      <c r="M12" s="38">
        <v>-33.21593832034256</v>
      </c>
      <c r="N12" s="38">
        <v>14.116371105921056</v>
      </c>
      <c r="O12" s="38">
        <v>-1.9827996728191422</v>
      </c>
      <c r="P12" s="38">
        <v>0.09174026999188094</v>
      </c>
      <c r="Q12" s="38">
        <v>0.0026013898085761023</v>
      </c>
      <c r="R12" s="38">
        <v>-0.0010874242982490125</v>
      </c>
      <c r="S12" s="38">
        <v>0.00015036762428804313</v>
      </c>
      <c r="T12" s="38">
        <v>-6.8637573195753125E-06</v>
      </c>
      <c r="U12" s="38"/>
      <c r="V12" s="38"/>
      <c r="W12" s="38"/>
      <c r="X12" s="38"/>
      <c r="Y12" s="38"/>
      <c r="Z12" s="38"/>
      <c r="AA12" s="38"/>
      <c r="AB12" s="38"/>
    </row>
    <row r="13" spans="1:28" ht="18" customHeight="1" thickTop="1">
      <c r="A13" s="46"/>
      <c r="B13" s="67">
        <v>1</v>
      </c>
      <c r="C13" s="93">
        <v>0</v>
      </c>
      <c r="D13" s="94"/>
      <c r="E13" s="94"/>
      <c r="F13" s="93"/>
      <c r="G13" s="69">
        <f aca="true" t="shared" si="0" ref="G13:G43">C13*D13</f>
        <v>0</v>
      </c>
      <c r="H13" s="69">
        <f aca="true" t="shared" si="1" ref="H13:H43">IF(C13=0,0,SUM(M13:AB13)*((3-$I$6)/3))</f>
        <v>0</v>
      </c>
      <c r="I13" s="70">
        <f aca="true" t="shared" si="2" ref="I13:I43">IF(C13=0,0,G13/H13)</f>
        <v>0</v>
      </c>
      <c r="J13" s="71">
        <f aca="true" t="shared" si="3" ref="J13:J43">MAX(MIN(D13,3),0.4)</f>
        <v>3</v>
      </c>
      <c r="K13" s="71">
        <f aca="true" t="shared" si="4" ref="K13:K43">MAX(MIN(E13,9),6)</f>
        <v>9</v>
      </c>
      <c r="L13" s="71">
        <f aca="true" t="shared" si="5" ref="L13:L43">MAX(MIN(F13,25),0.5)</f>
        <v>25</v>
      </c>
      <c r="M13" s="38">
        <f aca="true" t="shared" si="6" ref="M13:M43">$M$1+$M$5*$L13+$M$9*($L13^2)+$Q$1*($L13^3)+$Q$5*($L13^4)+$Q$9*($L13^5)</f>
        <v>-78.66428809097852</v>
      </c>
      <c r="N13" s="38">
        <f aca="true" t="shared" si="7" ref="N13:N43">($N$1+$N$5*$L13+$N$9*($L13^2)+$R$1*($L13^3)+$R$5*($L13^4)+$R$9*($L13^5))*$K13</f>
        <v>294.9548308763624</v>
      </c>
      <c r="O13" s="38">
        <f aca="true" t="shared" si="8" ref="O13:O43">($O$1+$O$5*$L13+$O$9*($L13^2)+$S$1*($L13^3)+$S$5*($L13^4)+$S$9*($L13^5))*($K13^2)</f>
        <v>-341.0623661968284</v>
      </c>
      <c r="P13" s="38">
        <f aca="true" t="shared" si="9" ref="P13:P43">($P$1+$P$5*$L13+$P$9*($L13^2)+$T$1*($L13^3)+$T$5*($L13^4)+$T$9*($L13^5))*($K13^3)</f>
        <v>189.18881118544408</v>
      </c>
      <c r="Q13" s="38">
        <f aca="true" t="shared" si="10" ref="Q13:Q43">($M$2+$M$6*$L13+$M$10*($L13^2)+$Q$2*($L13^3)+$Q$6*($L13^4)+$Q$10*($L13^5))*$J13</f>
        <v>-9.216794225445483</v>
      </c>
      <c r="R13" s="38">
        <f aca="true" t="shared" si="11" ref="R13:R43">($N$2+$N$6*$L13+$N$10*($L13^2)+$R$2*($L13^3)+$R$6*($L13^4)+$R$10*($L13^5))*$K13*$J13</f>
        <v>323.08289920783136</v>
      </c>
      <c r="S13" s="38">
        <f aca="true" t="shared" si="12" ref="S13:S43">($O$2+$O$6*$L13+$O$10*($L13^2)+$S$2*($L13^3)+$S$6*($L13^4)+$S$10*($L13^5))*($K13^2)*$J13</f>
        <v>-764.1573289698499</v>
      </c>
      <c r="T13" s="38">
        <f aca="true" t="shared" si="13" ref="T13:T43">($P$2+$P$6*$L13+$P$10*($L13^2)+$T$2*($L13^3)+$T$6*($L13^4)+$T$10*($L13^5))*($K13^3)*$J13</f>
        <v>495.218825275211</v>
      </c>
      <c r="U13" s="38">
        <f aca="true" t="shared" si="14" ref="U13:U43">($M$3+$M$7*$L13+$M$11*($L13^2)+$Q$3*($L13^3)+$Q$7*($L13^4)+$Q$11*($L13^5))*($J13^2)</f>
        <v>922.6815595014486</v>
      </c>
      <c r="V13" s="38">
        <f aca="true" t="shared" si="15" ref="V13:V43">($N$3+$N$7*$L13+$N$11*($L13^2)+$R$3*($L13^3)+$R$7*($L13^4)+$R$11*($L13^5))*$K13*($J13^2)</f>
        <v>-3706.8846331853056</v>
      </c>
      <c r="W13" s="38">
        <f aca="true" t="shared" si="16" ref="W13:W43">($O$3+$O$7*$L13+$O$11*($L13^2)+$S$3*($L13^3)+$S$7*($L13^4)+$S$11*($L13^5))*($K13^2)*($J13^2)</f>
        <v>4878.553589218547</v>
      </c>
      <c r="X13" s="38">
        <f aca="true" t="shared" si="17" ref="X13:X43">($P$3+$P$7*$L13+$P$11*($L13^2)+$T$3*($L13^3)+$T$7*($L13^4)+$T$11*($L13^5))*($K13^3)*($J13^2)</f>
        <v>-2111.9880119679246</v>
      </c>
      <c r="Y13" s="38">
        <f aca="true" t="shared" si="18" ref="Y13:Y43">($M$4+$M$8*$L13+$M$12*($L13^2)+$Q$4*($L13^3)+$Q$8*($L13^4)+$Q$12*($L13^5))*($J13^3)</f>
        <v>-827.9992066703817</v>
      </c>
      <c r="Z13" s="38">
        <f aca="true" t="shared" si="19" ref="Z13:Z43">($N$4+$N$8*$L13+$N$12*($L13^2)+$R$4*($L13^3)+$R$8*($L13^4)+$R$12*($L13^5))*$K13*($J13^3)</f>
        <v>3162.025474503571</v>
      </c>
      <c r="AA13" s="38">
        <f aca="true" t="shared" si="20" ref="AA13:AA43">($O$4+$O$8*$L13+$O$12*($L13^2)+$S$4*($L13^3)+$S$8*($L13^4)+$S$12*($L13^5))*($K13^2)*($J13^3)</f>
        <v>-3968.233053685013</v>
      </c>
      <c r="AB13" s="38">
        <f aca="true" t="shared" si="21" ref="AB13:AB43">($P$4+$P$8*$L13+$P$12*($L13^2)+$T$4*($L13^3)+$T$8*($L13^4)+$T$12*($L13^5))*($K13^3)*($J13^3)</f>
        <v>1639.9501233962137</v>
      </c>
    </row>
    <row r="14" spans="1:28" ht="18" customHeight="1">
      <c r="A14" s="46"/>
      <c r="B14" s="72">
        <v>2</v>
      </c>
      <c r="C14" s="95">
        <v>0</v>
      </c>
      <c r="D14" s="96"/>
      <c r="E14" s="96"/>
      <c r="F14" s="95"/>
      <c r="G14" s="73">
        <f t="shared" si="0"/>
        <v>0</v>
      </c>
      <c r="H14" s="73">
        <f t="shared" si="1"/>
        <v>0</v>
      </c>
      <c r="I14" s="74">
        <f t="shared" si="2"/>
        <v>0</v>
      </c>
      <c r="J14" s="71">
        <f t="shared" si="3"/>
        <v>3</v>
      </c>
      <c r="K14" s="71">
        <f t="shared" si="4"/>
        <v>9</v>
      </c>
      <c r="L14" s="71">
        <f t="shared" si="5"/>
        <v>25</v>
      </c>
      <c r="M14" s="38">
        <f t="shared" si="6"/>
        <v>-78.66428809097852</v>
      </c>
      <c r="N14" s="38">
        <f t="shared" si="7"/>
        <v>294.9548308763624</v>
      </c>
      <c r="O14" s="38">
        <f t="shared" si="8"/>
        <v>-341.0623661968284</v>
      </c>
      <c r="P14" s="38">
        <f t="shared" si="9"/>
        <v>189.18881118544408</v>
      </c>
      <c r="Q14" s="38">
        <f t="shared" si="10"/>
        <v>-9.216794225445483</v>
      </c>
      <c r="R14" s="38">
        <f t="shared" si="11"/>
        <v>323.08289920783136</v>
      </c>
      <c r="S14" s="38">
        <f t="shared" si="12"/>
        <v>-764.1573289698499</v>
      </c>
      <c r="T14" s="38">
        <f t="shared" si="13"/>
        <v>495.218825275211</v>
      </c>
      <c r="U14" s="38">
        <f t="shared" si="14"/>
        <v>922.6815595014486</v>
      </c>
      <c r="V14" s="38">
        <f t="shared" si="15"/>
        <v>-3706.8846331853056</v>
      </c>
      <c r="W14" s="38">
        <f t="shared" si="16"/>
        <v>4878.553589218547</v>
      </c>
      <c r="X14" s="38">
        <f t="shared" si="17"/>
        <v>-2111.9880119679246</v>
      </c>
      <c r="Y14" s="38">
        <f t="shared" si="18"/>
        <v>-827.9992066703817</v>
      </c>
      <c r="Z14" s="38">
        <f t="shared" si="19"/>
        <v>3162.025474503571</v>
      </c>
      <c r="AA14" s="38">
        <f t="shared" si="20"/>
        <v>-3968.233053685013</v>
      </c>
      <c r="AB14" s="38">
        <f t="shared" si="21"/>
        <v>1639.9501233962137</v>
      </c>
    </row>
    <row r="15" spans="1:28" ht="18" customHeight="1">
      <c r="A15" s="46"/>
      <c r="B15" s="72">
        <v>3</v>
      </c>
      <c r="C15" s="95">
        <v>0</v>
      </c>
      <c r="D15" s="96"/>
      <c r="E15" s="96"/>
      <c r="F15" s="95"/>
      <c r="G15" s="73">
        <f t="shared" si="0"/>
        <v>0</v>
      </c>
      <c r="H15" s="73">
        <f t="shared" si="1"/>
        <v>0</v>
      </c>
      <c r="I15" s="74">
        <f t="shared" si="2"/>
        <v>0</v>
      </c>
      <c r="J15" s="71">
        <f t="shared" si="3"/>
        <v>3</v>
      </c>
      <c r="K15" s="71">
        <f t="shared" si="4"/>
        <v>9</v>
      </c>
      <c r="L15" s="71">
        <f t="shared" si="5"/>
        <v>25</v>
      </c>
      <c r="M15" s="38">
        <f t="shared" si="6"/>
        <v>-78.66428809097852</v>
      </c>
      <c r="N15" s="38">
        <f t="shared" si="7"/>
        <v>294.9548308763624</v>
      </c>
      <c r="O15" s="38">
        <f t="shared" si="8"/>
        <v>-341.0623661968284</v>
      </c>
      <c r="P15" s="38">
        <f t="shared" si="9"/>
        <v>189.18881118544408</v>
      </c>
      <c r="Q15" s="38">
        <f t="shared" si="10"/>
        <v>-9.216794225445483</v>
      </c>
      <c r="R15" s="38">
        <f t="shared" si="11"/>
        <v>323.08289920783136</v>
      </c>
      <c r="S15" s="38">
        <f t="shared" si="12"/>
        <v>-764.1573289698499</v>
      </c>
      <c r="T15" s="38">
        <f t="shared" si="13"/>
        <v>495.218825275211</v>
      </c>
      <c r="U15" s="38">
        <f t="shared" si="14"/>
        <v>922.6815595014486</v>
      </c>
      <c r="V15" s="38">
        <f t="shared" si="15"/>
        <v>-3706.8846331853056</v>
      </c>
      <c r="W15" s="38">
        <f t="shared" si="16"/>
        <v>4878.553589218547</v>
      </c>
      <c r="X15" s="38">
        <f t="shared" si="17"/>
        <v>-2111.9880119679246</v>
      </c>
      <c r="Y15" s="38">
        <f t="shared" si="18"/>
        <v>-827.9992066703817</v>
      </c>
      <c r="Z15" s="38">
        <f t="shared" si="19"/>
        <v>3162.025474503571</v>
      </c>
      <c r="AA15" s="38">
        <f t="shared" si="20"/>
        <v>-3968.233053685013</v>
      </c>
      <c r="AB15" s="38">
        <f t="shared" si="21"/>
        <v>1639.9501233962137</v>
      </c>
    </row>
    <row r="16" spans="1:28" ht="18" customHeight="1">
      <c r="A16" s="46"/>
      <c r="B16" s="72">
        <v>4</v>
      </c>
      <c r="C16" s="95">
        <v>0</v>
      </c>
      <c r="D16" s="96"/>
      <c r="E16" s="96"/>
      <c r="F16" s="95"/>
      <c r="G16" s="73">
        <f t="shared" si="0"/>
        <v>0</v>
      </c>
      <c r="H16" s="73">
        <f t="shared" si="1"/>
        <v>0</v>
      </c>
      <c r="I16" s="74">
        <f t="shared" si="2"/>
        <v>0</v>
      </c>
      <c r="J16" s="71">
        <f t="shared" si="3"/>
        <v>3</v>
      </c>
      <c r="K16" s="71">
        <f t="shared" si="4"/>
        <v>9</v>
      </c>
      <c r="L16" s="71">
        <f t="shared" si="5"/>
        <v>25</v>
      </c>
      <c r="M16" s="38">
        <f t="shared" si="6"/>
        <v>-78.66428809097852</v>
      </c>
      <c r="N16" s="38">
        <f t="shared" si="7"/>
        <v>294.9548308763624</v>
      </c>
      <c r="O16" s="38">
        <f t="shared" si="8"/>
        <v>-341.0623661968284</v>
      </c>
      <c r="P16" s="38">
        <f t="shared" si="9"/>
        <v>189.18881118544408</v>
      </c>
      <c r="Q16" s="38">
        <f t="shared" si="10"/>
        <v>-9.216794225445483</v>
      </c>
      <c r="R16" s="38">
        <f t="shared" si="11"/>
        <v>323.08289920783136</v>
      </c>
      <c r="S16" s="38">
        <f t="shared" si="12"/>
        <v>-764.1573289698499</v>
      </c>
      <c r="T16" s="38">
        <f t="shared" si="13"/>
        <v>495.218825275211</v>
      </c>
      <c r="U16" s="38">
        <f t="shared" si="14"/>
        <v>922.6815595014486</v>
      </c>
      <c r="V16" s="38">
        <f t="shared" si="15"/>
        <v>-3706.8846331853056</v>
      </c>
      <c r="W16" s="38">
        <f t="shared" si="16"/>
        <v>4878.553589218547</v>
      </c>
      <c r="X16" s="38">
        <f t="shared" si="17"/>
        <v>-2111.9880119679246</v>
      </c>
      <c r="Y16" s="38">
        <f t="shared" si="18"/>
        <v>-827.9992066703817</v>
      </c>
      <c r="Z16" s="38">
        <f t="shared" si="19"/>
        <v>3162.025474503571</v>
      </c>
      <c r="AA16" s="38">
        <f t="shared" si="20"/>
        <v>-3968.233053685013</v>
      </c>
      <c r="AB16" s="38">
        <f t="shared" si="21"/>
        <v>1639.9501233962137</v>
      </c>
    </row>
    <row r="17" spans="1:28" ht="18" customHeight="1">
      <c r="A17" s="46"/>
      <c r="B17" s="72">
        <v>5</v>
      </c>
      <c r="C17" s="95">
        <v>0</v>
      </c>
      <c r="D17" s="96"/>
      <c r="E17" s="96"/>
      <c r="F17" s="95"/>
      <c r="G17" s="73">
        <f t="shared" si="0"/>
        <v>0</v>
      </c>
      <c r="H17" s="73">
        <f t="shared" si="1"/>
        <v>0</v>
      </c>
      <c r="I17" s="74">
        <f t="shared" si="2"/>
        <v>0</v>
      </c>
      <c r="J17" s="71">
        <f t="shared" si="3"/>
        <v>3</v>
      </c>
      <c r="K17" s="71">
        <f t="shared" si="4"/>
        <v>9</v>
      </c>
      <c r="L17" s="71">
        <f t="shared" si="5"/>
        <v>25</v>
      </c>
      <c r="M17" s="38">
        <f t="shared" si="6"/>
        <v>-78.66428809097852</v>
      </c>
      <c r="N17" s="38">
        <f t="shared" si="7"/>
        <v>294.9548308763624</v>
      </c>
      <c r="O17" s="38">
        <f t="shared" si="8"/>
        <v>-341.0623661968284</v>
      </c>
      <c r="P17" s="38">
        <f t="shared" si="9"/>
        <v>189.18881118544408</v>
      </c>
      <c r="Q17" s="38">
        <f t="shared" si="10"/>
        <v>-9.216794225445483</v>
      </c>
      <c r="R17" s="38">
        <f t="shared" si="11"/>
        <v>323.08289920783136</v>
      </c>
      <c r="S17" s="38">
        <f t="shared" si="12"/>
        <v>-764.1573289698499</v>
      </c>
      <c r="T17" s="38">
        <f t="shared" si="13"/>
        <v>495.218825275211</v>
      </c>
      <c r="U17" s="38">
        <f t="shared" si="14"/>
        <v>922.6815595014486</v>
      </c>
      <c r="V17" s="38">
        <f t="shared" si="15"/>
        <v>-3706.8846331853056</v>
      </c>
      <c r="W17" s="38">
        <f t="shared" si="16"/>
        <v>4878.553589218547</v>
      </c>
      <c r="X17" s="38">
        <f t="shared" si="17"/>
        <v>-2111.9880119679246</v>
      </c>
      <c r="Y17" s="38">
        <f t="shared" si="18"/>
        <v>-827.9992066703817</v>
      </c>
      <c r="Z17" s="38">
        <f t="shared" si="19"/>
        <v>3162.025474503571</v>
      </c>
      <c r="AA17" s="38">
        <f t="shared" si="20"/>
        <v>-3968.233053685013</v>
      </c>
      <c r="AB17" s="38">
        <f t="shared" si="21"/>
        <v>1639.9501233962137</v>
      </c>
    </row>
    <row r="18" spans="1:28" ht="18" customHeight="1">
      <c r="A18" s="46"/>
      <c r="B18" s="72">
        <v>6</v>
      </c>
      <c r="C18" s="95">
        <v>0</v>
      </c>
      <c r="D18" s="96"/>
      <c r="E18" s="96"/>
      <c r="F18" s="95"/>
      <c r="G18" s="73">
        <f t="shared" si="0"/>
        <v>0</v>
      </c>
      <c r="H18" s="73">
        <f t="shared" si="1"/>
        <v>0</v>
      </c>
      <c r="I18" s="74">
        <f t="shared" si="2"/>
        <v>0</v>
      </c>
      <c r="J18" s="71">
        <f t="shared" si="3"/>
        <v>3</v>
      </c>
      <c r="K18" s="71">
        <f t="shared" si="4"/>
        <v>9</v>
      </c>
      <c r="L18" s="71">
        <f t="shared" si="5"/>
        <v>25</v>
      </c>
      <c r="M18" s="38">
        <f t="shared" si="6"/>
        <v>-78.66428809097852</v>
      </c>
      <c r="N18" s="38">
        <f t="shared" si="7"/>
        <v>294.9548308763624</v>
      </c>
      <c r="O18" s="38">
        <f t="shared" si="8"/>
        <v>-341.0623661968284</v>
      </c>
      <c r="P18" s="38">
        <f t="shared" si="9"/>
        <v>189.18881118544408</v>
      </c>
      <c r="Q18" s="38">
        <f t="shared" si="10"/>
        <v>-9.216794225445483</v>
      </c>
      <c r="R18" s="38">
        <f t="shared" si="11"/>
        <v>323.08289920783136</v>
      </c>
      <c r="S18" s="38">
        <f t="shared" si="12"/>
        <v>-764.1573289698499</v>
      </c>
      <c r="T18" s="38">
        <f t="shared" si="13"/>
        <v>495.218825275211</v>
      </c>
      <c r="U18" s="38">
        <f t="shared" si="14"/>
        <v>922.6815595014486</v>
      </c>
      <c r="V18" s="38">
        <f t="shared" si="15"/>
        <v>-3706.8846331853056</v>
      </c>
      <c r="W18" s="38">
        <f t="shared" si="16"/>
        <v>4878.553589218547</v>
      </c>
      <c r="X18" s="38">
        <f t="shared" si="17"/>
        <v>-2111.9880119679246</v>
      </c>
      <c r="Y18" s="38">
        <f t="shared" si="18"/>
        <v>-827.9992066703817</v>
      </c>
      <c r="Z18" s="38">
        <f t="shared" si="19"/>
        <v>3162.025474503571</v>
      </c>
      <c r="AA18" s="38">
        <f t="shared" si="20"/>
        <v>-3968.233053685013</v>
      </c>
      <c r="AB18" s="38">
        <f t="shared" si="21"/>
        <v>1639.9501233962137</v>
      </c>
    </row>
    <row r="19" spans="1:28" ht="18" customHeight="1">
      <c r="A19" s="46"/>
      <c r="B19" s="72">
        <v>7</v>
      </c>
      <c r="C19" s="95">
        <v>0</v>
      </c>
      <c r="D19" s="96"/>
      <c r="E19" s="96"/>
      <c r="F19" s="95"/>
      <c r="G19" s="73">
        <f t="shared" si="0"/>
        <v>0</v>
      </c>
      <c r="H19" s="73">
        <f t="shared" si="1"/>
        <v>0</v>
      </c>
      <c r="I19" s="74">
        <f t="shared" si="2"/>
        <v>0</v>
      </c>
      <c r="J19" s="71">
        <f t="shared" si="3"/>
        <v>3</v>
      </c>
      <c r="K19" s="71">
        <f t="shared" si="4"/>
        <v>9</v>
      </c>
      <c r="L19" s="71">
        <f t="shared" si="5"/>
        <v>25</v>
      </c>
      <c r="M19" s="38">
        <f t="shared" si="6"/>
        <v>-78.66428809097852</v>
      </c>
      <c r="N19" s="38">
        <f t="shared" si="7"/>
        <v>294.9548308763624</v>
      </c>
      <c r="O19" s="38">
        <f t="shared" si="8"/>
        <v>-341.0623661968284</v>
      </c>
      <c r="P19" s="38">
        <f t="shared" si="9"/>
        <v>189.18881118544408</v>
      </c>
      <c r="Q19" s="38">
        <f t="shared" si="10"/>
        <v>-9.216794225445483</v>
      </c>
      <c r="R19" s="38">
        <f t="shared" si="11"/>
        <v>323.08289920783136</v>
      </c>
      <c r="S19" s="38">
        <f t="shared" si="12"/>
        <v>-764.1573289698499</v>
      </c>
      <c r="T19" s="38">
        <f t="shared" si="13"/>
        <v>495.218825275211</v>
      </c>
      <c r="U19" s="38">
        <f t="shared" si="14"/>
        <v>922.6815595014486</v>
      </c>
      <c r="V19" s="38">
        <f t="shared" si="15"/>
        <v>-3706.8846331853056</v>
      </c>
      <c r="W19" s="38">
        <f t="shared" si="16"/>
        <v>4878.553589218547</v>
      </c>
      <c r="X19" s="38">
        <f t="shared" si="17"/>
        <v>-2111.9880119679246</v>
      </c>
      <c r="Y19" s="38">
        <f t="shared" si="18"/>
        <v>-827.9992066703817</v>
      </c>
      <c r="Z19" s="38">
        <f t="shared" si="19"/>
        <v>3162.025474503571</v>
      </c>
      <c r="AA19" s="38">
        <f t="shared" si="20"/>
        <v>-3968.233053685013</v>
      </c>
      <c r="AB19" s="38">
        <f t="shared" si="21"/>
        <v>1639.9501233962137</v>
      </c>
    </row>
    <row r="20" spans="1:28" ht="18" customHeight="1">
      <c r="A20" s="46"/>
      <c r="B20" s="72">
        <v>8</v>
      </c>
      <c r="C20" s="95">
        <v>0</v>
      </c>
      <c r="D20" s="96"/>
      <c r="E20" s="96"/>
      <c r="F20" s="95"/>
      <c r="G20" s="73">
        <f t="shared" si="0"/>
        <v>0</v>
      </c>
      <c r="H20" s="73">
        <f t="shared" si="1"/>
        <v>0</v>
      </c>
      <c r="I20" s="74">
        <f t="shared" si="2"/>
        <v>0</v>
      </c>
      <c r="J20" s="71">
        <f t="shared" si="3"/>
        <v>3</v>
      </c>
      <c r="K20" s="71">
        <f t="shared" si="4"/>
        <v>9</v>
      </c>
      <c r="L20" s="71">
        <f t="shared" si="5"/>
        <v>25</v>
      </c>
      <c r="M20" s="38">
        <f t="shared" si="6"/>
        <v>-78.66428809097852</v>
      </c>
      <c r="N20" s="38">
        <f t="shared" si="7"/>
        <v>294.9548308763624</v>
      </c>
      <c r="O20" s="38">
        <f t="shared" si="8"/>
        <v>-341.0623661968284</v>
      </c>
      <c r="P20" s="38">
        <f t="shared" si="9"/>
        <v>189.18881118544408</v>
      </c>
      <c r="Q20" s="38">
        <f t="shared" si="10"/>
        <v>-9.216794225445483</v>
      </c>
      <c r="R20" s="38">
        <f t="shared" si="11"/>
        <v>323.08289920783136</v>
      </c>
      <c r="S20" s="38">
        <f t="shared" si="12"/>
        <v>-764.1573289698499</v>
      </c>
      <c r="T20" s="38">
        <f t="shared" si="13"/>
        <v>495.218825275211</v>
      </c>
      <c r="U20" s="38">
        <f t="shared" si="14"/>
        <v>922.6815595014486</v>
      </c>
      <c r="V20" s="38">
        <f t="shared" si="15"/>
        <v>-3706.8846331853056</v>
      </c>
      <c r="W20" s="38">
        <f t="shared" si="16"/>
        <v>4878.553589218547</v>
      </c>
      <c r="X20" s="38">
        <f t="shared" si="17"/>
        <v>-2111.9880119679246</v>
      </c>
      <c r="Y20" s="38">
        <f t="shared" si="18"/>
        <v>-827.9992066703817</v>
      </c>
      <c r="Z20" s="38">
        <f t="shared" si="19"/>
        <v>3162.025474503571</v>
      </c>
      <c r="AA20" s="38">
        <f t="shared" si="20"/>
        <v>-3968.233053685013</v>
      </c>
      <c r="AB20" s="38">
        <f t="shared" si="21"/>
        <v>1639.9501233962137</v>
      </c>
    </row>
    <row r="21" spans="1:28" ht="18" customHeight="1">
      <c r="A21" s="46"/>
      <c r="B21" s="72">
        <v>9</v>
      </c>
      <c r="C21" s="95">
        <v>0</v>
      </c>
      <c r="D21" s="96"/>
      <c r="E21" s="96"/>
      <c r="F21" s="95"/>
      <c r="G21" s="73">
        <f t="shared" si="0"/>
        <v>0</v>
      </c>
      <c r="H21" s="73">
        <f t="shared" si="1"/>
        <v>0</v>
      </c>
      <c r="I21" s="74">
        <f t="shared" si="2"/>
        <v>0</v>
      </c>
      <c r="J21" s="71">
        <f t="shared" si="3"/>
        <v>3</v>
      </c>
      <c r="K21" s="71">
        <f t="shared" si="4"/>
        <v>9</v>
      </c>
      <c r="L21" s="71">
        <f t="shared" si="5"/>
        <v>25</v>
      </c>
      <c r="M21" s="38">
        <f t="shared" si="6"/>
        <v>-78.66428809097852</v>
      </c>
      <c r="N21" s="38">
        <f t="shared" si="7"/>
        <v>294.9548308763624</v>
      </c>
      <c r="O21" s="38">
        <f t="shared" si="8"/>
        <v>-341.0623661968284</v>
      </c>
      <c r="P21" s="38">
        <f t="shared" si="9"/>
        <v>189.18881118544408</v>
      </c>
      <c r="Q21" s="38">
        <f t="shared" si="10"/>
        <v>-9.216794225445483</v>
      </c>
      <c r="R21" s="38">
        <f t="shared" si="11"/>
        <v>323.08289920783136</v>
      </c>
      <c r="S21" s="38">
        <f t="shared" si="12"/>
        <v>-764.1573289698499</v>
      </c>
      <c r="T21" s="38">
        <f t="shared" si="13"/>
        <v>495.218825275211</v>
      </c>
      <c r="U21" s="38">
        <f t="shared" si="14"/>
        <v>922.6815595014486</v>
      </c>
      <c r="V21" s="38">
        <f t="shared" si="15"/>
        <v>-3706.8846331853056</v>
      </c>
      <c r="W21" s="38">
        <f t="shared" si="16"/>
        <v>4878.553589218547</v>
      </c>
      <c r="X21" s="38">
        <f t="shared" si="17"/>
        <v>-2111.9880119679246</v>
      </c>
      <c r="Y21" s="38">
        <f t="shared" si="18"/>
        <v>-827.9992066703817</v>
      </c>
      <c r="Z21" s="38">
        <f t="shared" si="19"/>
        <v>3162.025474503571</v>
      </c>
      <c r="AA21" s="38">
        <f t="shared" si="20"/>
        <v>-3968.233053685013</v>
      </c>
      <c r="AB21" s="38">
        <f t="shared" si="21"/>
        <v>1639.9501233962137</v>
      </c>
    </row>
    <row r="22" spans="1:28" ht="18" customHeight="1">
      <c r="A22" s="46"/>
      <c r="B22" s="72">
        <v>10</v>
      </c>
      <c r="C22" s="95">
        <v>0</v>
      </c>
      <c r="D22" s="96"/>
      <c r="E22" s="96"/>
      <c r="F22" s="95"/>
      <c r="G22" s="73">
        <f t="shared" si="0"/>
        <v>0</v>
      </c>
      <c r="H22" s="73">
        <f t="shared" si="1"/>
        <v>0</v>
      </c>
      <c r="I22" s="74">
        <f t="shared" si="2"/>
        <v>0</v>
      </c>
      <c r="J22" s="71">
        <f t="shared" si="3"/>
        <v>3</v>
      </c>
      <c r="K22" s="71">
        <f t="shared" si="4"/>
        <v>9</v>
      </c>
      <c r="L22" s="71">
        <f t="shared" si="5"/>
        <v>25</v>
      </c>
      <c r="M22" s="38">
        <f t="shared" si="6"/>
        <v>-78.66428809097852</v>
      </c>
      <c r="N22" s="38">
        <f t="shared" si="7"/>
        <v>294.9548308763624</v>
      </c>
      <c r="O22" s="38">
        <f t="shared" si="8"/>
        <v>-341.0623661968284</v>
      </c>
      <c r="P22" s="38">
        <f t="shared" si="9"/>
        <v>189.18881118544408</v>
      </c>
      <c r="Q22" s="38">
        <f t="shared" si="10"/>
        <v>-9.216794225445483</v>
      </c>
      <c r="R22" s="38">
        <f t="shared" si="11"/>
        <v>323.08289920783136</v>
      </c>
      <c r="S22" s="38">
        <f t="shared" si="12"/>
        <v>-764.1573289698499</v>
      </c>
      <c r="T22" s="38">
        <f t="shared" si="13"/>
        <v>495.218825275211</v>
      </c>
      <c r="U22" s="38">
        <f t="shared" si="14"/>
        <v>922.6815595014486</v>
      </c>
      <c r="V22" s="38">
        <f t="shared" si="15"/>
        <v>-3706.8846331853056</v>
      </c>
      <c r="W22" s="38">
        <f t="shared" si="16"/>
        <v>4878.553589218547</v>
      </c>
      <c r="X22" s="38">
        <f t="shared" si="17"/>
        <v>-2111.9880119679246</v>
      </c>
      <c r="Y22" s="38">
        <f t="shared" si="18"/>
        <v>-827.9992066703817</v>
      </c>
      <c r="Z22" s="38">
        <f t="shared" si="19"/>
        <v>3162.025474503571</v>
      </c>
      <c r="AA22" s="38">
        <f t="shared" si="20"/>
        <v>-3968.233053685013</v>
      </c>
      <c r="AB22" s="38">
        <f t="shared" si="21"/>
        <v>1639.9501233962137</v>
      </c>
    </row>
    <row r="23" spans="1:28" ht="18" customHeight="1">
      <c r="A23" s="46"/>
      <c r="B23" s="72">
        <v>11</v>
      </c>
      <c r="C23" s="95">
        <v>0</v>
      </c>
      <c r="D23" s="96"/>
      <c r="E23" s="96"/>
      <c r="F23" s="95"/>
      <c r="G23" s="73">
        <f t="shared" si="0"/>
        <v>0</v>
      </c>
      <c r="H23" s="73">
        <f t="shared" si="1"/>
        <v>0</v>
      </c>
      <c r="I23" s="74">
        <f t="shared" si="2"/>
        <v>0</v>
      </c>
      <c r="J23" s="71">
        <f t="shared" si="3"/>
        <v>3</v>
      </c>
      <c r="K23" s="71">
        <f t="shared" si="4"/>
        <v>9</v>
      </c>
      <c r="L23" s="71">
        <f t="shared" si="5"/>
        <v>25</v>
      </c>
      <c r="M23" s="38">
        <f t="shared" si="6"/>
        <v>-78.66428809097852</v>
      </c>
      <c r="N23" s="38">
        <f t="shared" si="7"/>
        <v>294.9548308763624</v>
      </c>
      <c r="O23" s="38">
        <f t="shared" si="8"/>
        <v>-341.0623661968284</v>
      </c>
      <c r="P23" s="38">
        <f t="shared" si="9"/>
        <v>189.18881118544408</v>
      </c>
      <c r="Q23" s="38">
        <f t="shared" si="10"/>
        <v>-9.216794225445483</v>
      </c>
      <c r="R23" s="38">
        <f t="shared" si="11"/>
        <v>323.08289920783136</v>
      </c>
      <c r="S23" s="38">
        <f t="shared" si="12"/>
        <v>-764.1573289698499</v>
      </c>
      <c r="T23" s="38">
        <f t="shared" si="13"/>
        <v>495.218825275211</v>
      </c>
      <c r="U23" s="38">
        <f t="shared" si="14"/>
        <v>922.6815595014486</v>
      </c>
      <c r="V23" s="38">
        <f t="shared" si="15"/>
        <v>-3706.8846331853056</v>
      </c>
      <c r="W23" s="38">
        <f t="shared" si="16"/>
        <v>4878.553589218547</v>
      </c>
      <c r="X23" s="38">
        <f t="shared" si="17"/>
        <v>-2111.9880119679246</v>
      </c>
      <c r="Y23" s="38">
        <f t="shared" si="18"/>
        <v>-827.9992066703817</v>
      </c>
      <c r="Z23" s="38">
        <f t="shared" si="19"/>
        <v>3162.025474503571</v>
      </c>
      <c r="AA23" s="38">
        <f t="shared" si="20"/>
        <v>-3968.233053685013</v>
      </c>
      <c r="AB23" s="38">
        <f t="shared" si="21"/>
        <v>1639.9501233962137</v>
      </c>
    </row>
    <row r="24" spans="1:28" ht="18" customHeight="1">
      <c r="A24" s="46"/>
      <c r="B24" s="72">
        <v>12</v>
      </c>
      <c r="C24" s="95">
        <v>0</v>
      </c>
      <c r="D24" s="96"/>
      <c r="E24" s="96"/>
      <c r="F24" s="95"/>
      <c r="G24" s="73">
        <f t="shared" si="0"/>
        <v>0</v>
      </c>
      <c r="H24" s="73">
        <f t="shared" si="1"/>
        <v>0</v>
      </c>
      <c r="I24" s="74">
        <f t="shared" si="2"/>
        <v>0</v>
      </c>
      <c r="J24" s="71">
        <f t="shared" si="3"/>
        <v>3</v>
      </c>
      <c r="K24" s="71">
        <f t="shared" si="4"/>
        <v>9</v>
      </c>
      <c r="L24" s="71">
        <f t="shared" si="5"/>
        <v>25</v>
      </c>
      <c r="M24" s="38">
        <f t="shared" si="6"/>
        <v>-78.66428809097852</v>
      </c>
      <c r="N24" s="38">
        <f t="shared" si="7"/>
        <v>294.9548308763624</v>
      </c>
      <c r="O24" s="38">
        <f t="shared" si="8"/>
        <v>-341.0623661968284</v>
      </c>
      <c r="P24" s="38">
        <f t="shared" si="9"/>
        <v>189.18881118544408</v>
      </c>
      <c r="Q24" s="38">
        <f t="shared" si="10"/>
        <v>-9.216794225445483</v>
      </c>
      <c r="R24" s="38">
        <f t="shared" si="11"/>
        <v>323.08289920783136</v>
      </c>
      <c r="S24" s="38">
        <f t="shared" si="12"/>
        <v>-764.1573289698499</v>
      </c>
      <c r="T24" s="38">
        <f t="shared" si="13"/>
        <v>495.218825275211</v>
      </c>
      <c r="U24" s="38">
        <f t="shared" si="14"/>
        <v>922.6815595014486</v>
      </c>
      <c r="V24" s="38">
        <f t="shared" si="15"/>
        <v>-3706.8846331853056</v>
      </c>
      <c r="W24" s="38">
        <f t="shared" si="16"/>
        <v>4878.553589218547</v>
      </c>
      <c r="X24" s="38">
        <f t="shared" si="17"/>
        <v>-2111.9880119679246</v>
      </c>
      <c r="Y24" s="38">
        <f t="shared" si="18"/>
        <v>-827.9992066703817</v>
      </c>
      <c r="Z24" s="38">
        <f t="shared" si="19"/>
        <v>3162.025474503571</v>
      </c>
      <c r="AA24" s="38">
        <f t="shared" si="20"/>
        <v>-3968.233053685013</v>
      </c>
      <c r="AB24" s="38">
        <f t="shared" si="21"/>
        <v>1639.9501233962137</v>
      </c>
    </row>
    <row r="25" spans="1:28" ht="18" customHeight="1">
      <c r="A25" s="46"/>
      <c r="B25" s="72">
        <v>13</v>
      </c>
      <c r="C25" s="95">
        <v>0</v>
      </c>
      <c r="D25" s="96"/>
      <c r="E25" s="96"/>
      <c r="F25" s="95"/>
      <c r="G25" s="73">
        <f t="shared" si="0"/>
        <v>0</v>
      </c>
      <c r="H25" s="73">
        <f t="shared" si="1"/>
        <v>0</v>
      </c>
      <c r="I25" s="74">
        <f t="shared" si="2"/>
        <v>0</v>
      </c>
      <c r="J25" s="71">
        <f t="shared" si="3"/>
        <v>3</v>
      </c>
      <c r="K25" s="71">
        <f t="shared" si="4"/>
        <v>9</v>
      </c>
      <c r="L25" s="71">
        <f t="shared" si="5"/>
        <v>25</v>
      </c>
      <c r="M25" s="38">
        <f t="shared" si="6"/>
        <v>-78.66428809097852</v>
      </c>
      <c r="N25" s="38">
        <f t="shared" si="7"/>
        <v>294.9548308763624</v>
      </c>
      <c r="O25" s="38">
        <f t="shared" si="8"/>
        <v>-341.0623661968284</v>
      </c>
      <c r="P25" s="38">
        <f t="shared" si="9"/>
        <v>189.18881118544408</v>
      </c>
      <c r="Q25" s="38">
        <f t="shared" si="10"/>
        <v>-9.216794225445483</v>
      </c>
      <c r="R25" s="38">
        <f t="shared" si="11"/>
        <v>323.08289920783136</v>
      </c>
      <c r="S25" s="38">
        <f t="shared" si="12"/>
        <v>-764.1573289698499</v>
      </c>
      <c r="T25" s="38">
        <f t="shared" si="13"/>
        <v>495.218825275211</v>
      </c>
      <c r="U25" s="38">
        <f t="shared" si="14"/>
        <v>922.6815595014486</v>
      </c>
      <c r="V25" s="38">
        <f t="shared" si="15"/>
        <v>-3706.8846331853056</v>
      </c>
      <c r="W25" s="38">
        <f t="shared" si="16"/>
        <v>4878.553589218547</v>
      </c>
      <c r="X25" s="38">
        <f t="shared" si="17"/>
        <v>-2111.9880119679246</v>
      </c>
      <c r="Y25" s="38">
        <f t="shared" si="18"/>
        <v>-827.9992066703817</v>
      </c>
      <c r="Z25" s="38">
        <f t="shared" si="19"/>
        <v>3162.025474503571</v>
      </c>
      <c r="AA25" s="38">
        <f t="shared" si="20"/>
        <v>-3968.233053685013</v>
      </c>
      <c r="AB25" s="38">
        <f t="shared" si="21"/>
        <v>1639.9501233962137</v>
      </c>
    </row>
    <row r="26" spans="1:28" ht="18" customHeight="1">
      <c r="A26" s="46"/>
      <c r="B26" s="72">
        <v>14</v>
      </c>
      <c r="C26" s="95">
        <v>0</v>
      </c>
      <c r="D26" s="96"/>
      <c r="E26" s="96"/>
      <c r="F26" s="95"/>
      <c r="G26" s="73">
        <f t="shared" si="0"/>
        <v>0</v>
      </c>
      <c r="H26" s="73">
        <f t="shared" si="1"/>
        <v>0</v>
      </c>
      <c r="I26" s="74">
        <f t="shared" si="2"/>
        <v>0</v>
      </c>
      <c r="J26" s="71">
        <f t="shared" si="3"/>
        <v>3</v>
      </c>
      <c r="K26" s="71">
        <f t="shared" si="4"/>
        <v>9</v>
      </c>
      <c r="L26" s="71">
        <f t="shared" si="5"/>
        <v>25</v>
      </c>
      <c r="M26" s="38">
        <f t="shared" si="6"/>
        <v>-78.66428809097852</v>
      </c>
      <c r="N26" s="38">
        <f t="shared" si="7"/>
        <v>294.9548308763624</v>
      </c>
      <c r="O26" s="38">
        <f t="shared" si="8"/>
        <v>-341.0623661968284</v>
      </c>
      <c r="P26" s="38">
        <f t="shared" si="9"/>
        <v>189.18881118544408</v>
      </c>
      <c r="Q26" s="38">
        <f t="shared" si="10"/>
        <v>-9.216794225445483</v>
      </c>
      <c r="R26" s="38">
        <f t="shared" si="11"/>
        <v>323.08289920783136</v>
      </c>
      <c r="S26" s="38">
        <f t="shared" si="12"/>
        <v>-764.1573289698499</v>
      </c>
      <c r="T26" s="38">
        <f t="shared" si="13"/>
        <v>495.218825275211</v>
      </c>
      <c r="U26" s="38">
        <f t="shared" si="14"/>
        <v>922.6815595014486</v>
      </c>
      <c r="V26" s="38">
        <f t="shared" si="15"/>
        <v>-3706.8846331853056</v>
      </c>
      <c r="W26" s="38">
        <f t="shared" si="16"/>
        <v>4878.553589218547</v>
      </c>
      <c r="X26" s="38">
        <f t="shared" si="17"/>
        <v>-2111.9880119679246</v>
      </c>
      <c r="Y26" s="38">
        <f t="shared" si="18"/>
        <v>-827.9992066703817</v>
      </c>
      <c r="Z26" s="38">
        <f t="shared" si="19"/>
        <v>3162.025474503571</v>
      </c>
      <c r="AA26" s="38">
        <f t="shared" si="20"/>
        <v>-3968.233053685013</v>
      </c>
      <c r="AB26" s="38">
        <f t="shared" si="21"/>
        <v>1639.9501233962137</v>
      </c>
    </row>
    <row r="27" spans="1:28" ht="18" customHeight="1">
      <c r="A27" s="46"/>
      <c r="B27" s="72">
        <v>15</v>
      </c>
      <c r="C27" s="95">
        <v>0</v>
      </c>
      <c r="D27" s="96"/>
      <c r="E27" s="96"/>
      <c r="F27" s="95"/>
      <c r="G27" s="73">
        <f t="shared" si="0"/>
        <v>0</v>
      </c>
      <c r="H27" s="73">
        <f t="shared" si="1"/>
        <v>0</v>
      </c>
      <c r="I27" s="74">
        <f t="shared" si="2"/>
        <v>0</v>
      </c>
      <c r="J27" s="71">
        <f t="shared" si="3"/>
        <v>3</v>
      </c>
      <c r="K27" s="71">
        <f t="shared" si="4"/>
        <v>9</v>
      </c>
      <c r="L27" s="71">
        <f t="shared" si="5"/>
        <v>25</v>
      </c>
      <c r="M27" s="38">
        <f t="shared" si="6"/>
        <v>-78.66428809097852</v>
      </c>
      <c r="N27" s="38">
        <f t="shared" si="7"/>
        <v>294.9548308763624</v>
      </c>
      <c r="O27" s="38">
        <f t="shared" si="8"/>
        <v>-341.0623661968284</v>
      </c>
      <c r="P27" s="38">
        <f t="shared" si="9"/>
        <v>189.18881118544408</v>
      </c>
      <c r="Q27" s="38">
        <f t="shared" si="10"/>
        <v>-9.216794225445483</v>
      </c>
      <c r="R27" s="38">
        <f t="shared" si="11"/>
        <v>323.08289920783136</v>
      </c>
      <c r="S27" s="38">
        <f t="shared" si="12"/>
        <v>-764.1573289698499</v>
      </c>
      <c r="T27" s="38">
        <f t="shared" si="13"/>
        <v>495.218825275211</v>
      </c>
      <c r="U27" s="38">
        <f t="shared" si="14"/>
        <v>922.6815595014486</v>
      </c>
      <c r="V27" s="38">
        <f t="shared" si="15"/>
        <v>-3706.8846331853056</v>
      </c>
      <c r="W27" s="38">
        <f t="shared" si="16"/>
        <v>4878.553589218547</v>
      </c>
      <c r="X27" s="38">
        <f t="shared" si="17"/>
        <v>-2111.9880119679246</v>
      </c>
      <c r="Y27" s="38">
        <f t="shared" si="18"/>
        <v>-827.9992066703817</v>
      </c>
      <c r="Z27" s="38">
        <f t="shared" si="19"/>
        <v>3162.025474503571</v>
      </c>
      <c r="AA27" s="38">
        <f t="shared" si="20"/>
        <v>-3968.233053685013</v>
      </c>
      <c r="AB27" s="38">
        <f t="shared" si="21"/>
        <v>1639.9501233962137</v>
      </c>
    </row>
    <row r="28" spans="1:28" ht="18" customHeight="1">
      <c r="A28" s="46"/>
      <c r="B28" s="72">
        <v>16</v>
      </c>
      <c r="C28" s="95">
        <v>0</v>
      </c>
      <c r="D28" s="96"/>
      <c r="E28" s="96"/>
      <c r="F28" s="95"/>
      <c r="G28" s="73">
        <f t="shared" si="0"/>
        <v>0</v>
      </c>
      <c r="H28" s="73">
        <f t="shared" si="1"/>
        <v>0</v>
      </c>
      <c r="I28" s="74">
        <f t="shared" si="2"/>
        <v>0</v>
      </c>
      <c r="J28" s="71">
        <f t="shared" si="3"/>
        <v>3</v>
      </c>
      <c r="K28" s="71">
        <f t="shared" si="4"/>
        <v>9</v>
      </c>
      <c r="L28" s="71">
        <f t="shared" si="5"/>
        <v>25</v>
      </c>
      <c r="M28" s="38">
        <f t="shared" si="6"/>
        <v>-78.66428809097852</v>
      </c>
      <c r="N28" s="38">
        <f t="shared" si="7"/>
        <v>294.9548308763624</v>
      </c>
      <c r="O28" s="38">
        <f t="shared" si="8"/>
        <v>-341.0623661968284</v>
      </c>
      <c r="P28" s="38">
        <f t="shared" si="9"/>
        <v>189.18881118544408</v>
      </c>
      <c r="Q28" s="38">
        <f t="shared" si="10"/>
        <v>-9.216794225445483</v>
      </c>
      <c r="R28" s="38">
        <f t="shared" si="11"/>
        <v>323.08289920783136</v>
      </c>
      <c r="S28" s="38">
        <f t="shared" si="12"/>
        <v>-764.1573289698499</v>
      </c>
      <c r="T28" s="38">
        <f t="shared" si="13"/>
        <v>495.218825275211</v>
      </c>
      <c r="U28" s="38">
        <f t="shared" si="14"/>
        <v>922.6815595014486</v>
      </c>
      <c r="V28" s="38">
        <f t="shared" si="15"/>
        <v>-3706.8846331853056</v>
      </c>
      <c r="W28" s="38">
        <f t="shared" si="16"/>
        <v>4878.553589218547</v>
      </c>
      <c r="X28" s="38">
        <f t="shared" si="17"/>
        <v>-2111.9880119679246</v>
      </c>
      <c r="Y28" s="38">
        <f t="shared" si="18"/>
        <v>-827.9992066703817</v>
      </c>
      <c r="Z28" s="38">
        <f t="shared" si="19"/>
        <v>3162.025474503571</v>
      </c>
      <c r="AA28" s="38">
        <f t="shared" si="20"/>
        <v>-3968.233053685013</v>
      </c>
      <c r="AB28" s="38">
        <f t="shared" si="21"/>
        <v>1639.9501233962137</v>
      </c>
    </row>
    <row r="29" spans="1:28" ht="18" customHeight="1">
      <c r="A29" s="46"/>
      <c r="B29" s="72">
        <v>17</v>
      </c>
      <c r="C29" s="95">
        <v>0</v>
      </c>
      <c r="D29" s="96"/>
      <c r="E29" s="96"/>
      <c r="F29" s="95"/>
      <c r="G29" s="73">
        <f t="shared" si="0"/>
        <v>0</v>
      </c>
      <c r="H29" s="73">
        <f t="shared" si="1"/>
        <v>0</v>
      </c>
      <c r="I29" s="74">
        <f t="shared" si="2"/>
        <v>0</v>
      </c>
      <c r="J29" s="71">
        <f t="shared" si="3"/>
        <v>3</v>
      </c>
      <c r="K29" s="71">
        <f t="shared" si="4"/>
        <v>9</v>
      </c>
      <c r="L29" s="71">
        <f t="shared" si="5"/>
        <v>25</v>
      </c>
      <c r="M29" s="38">
        <f t="shared" si="6"/>
        <v>-78.66428809097852</v>
      </c>
      <c r="N29" s="38">
        <f t="shared" si="7"/>
        <v>294.9548308763624</v>
      </c>
      <c r="O29" s="38">
        <f t="shared" si="8"/>
        <v>-341.0623661968284</v>
      </c>
      <c r="P29" s="38">
        <f t="shared" si="9"/>
        <v>189.18881118544408</v>
      </c>
      <c r="Q29" s="38">
        <f t="shared" si="10"/>
        <v>-9.216794225445483</v>
      </c>
      <c r="R29" s="38">
        <f t="shared" si="11"/>
        <v>323.08289920783136</v>
      </c>
      <c r="S29" s="38">
        <f t="shared" si="12"/>
        <v>-764.1573289698499</v>
      </c>
      <c r="T29" s="38">
        <f t="shared" si="13"/>
        <v>495.218825275211</v>
      </c>
      <c r="U29" s="38">
        <f t="shared" si="14"/>
        <v>922.6815595014486</v>
      </c>
      <c r="V29" s="38">
        <f t="shared" si="15"/>
        <v>-3706.8846331853056</v>
      </c>
      <c r="W29" s="38">
        <f t="shared" si="16"/>
        <v>4878.553589218547</v>
      </c>
      <c r="X29" s="38">
        <f t="shared" si="17"/>
        <v>-2111.9880119679246</v>
      </c>
      <c r="Y29" s="38">
        <f t="shared" si="18"/>
        <v>-827.9992066703817</v>
      </c>
      <c r="Z29" s="38">
        <f t="shared" si="19"/>
        <v>3162.025474503571</v>
      </c>
      <c r="AA29" s="38">
        <f t="shared" si="20"/>
        <v>-3968.233053685013</v>
      </c>
      <c r="AB29" s="38">
        <f t="shared" si="21"/>
        <v>1639.9501233962137</v>
      </c>
    </row>
    <row r="30" spans="1:28" ht="18" customHeight="1">
      <c r="A30" s="46"/>
      <c r="B30" s="72">
        <v>18</v>
      </c>
      <c r="C30" s="95">
        <v>0</v>
      </c>
      <c r="D30" s="96"/>
      <c r="E30" s="96"/>
      <c r="F30" s="95"/>
      <c r="G30" s="73">
        <f t="shared" si="0"/>
        <v>0</v>
      </c>
      <c r="H30" s="73">
        <f t="shared" si="1"/>
        <v>0</v>
      </c>
      <c r="I30" s="74">
        <f t="shared" si="2"/>
        <v>0</v>
      </c>
      <c r="J30" s="71">
        <f t="shared" si="3"/>
        <v>3</v>
      </c>
      <c r="K30" s="71">
        <f t="shared" si="4"/>
        <v>9</v>
      </c>
      <c r="L30" s="71">
        <f t="shared" si="5"/>
        <v>25</v>
      </c>
      <c r="M30" s="38">
        <f t="shared" si="6"/>
        <v>-78.66428809097852</v>
      </c>
      <c r="N30" s="38">
        <f t="shared" si="7"/>
        <v>294.9548308763624</v>
      </c>
      <c r="O30" s="38">
        <f t="shared" si="8"/>
        <v>-341.0623661968284</v>
      </c>
      <c r="P30" s="38">
        <f t="shared" si="9"/>
        <v>189.18881118544408</v>
      </c>
      <c r="Q30" s="38">
        <f t="shared" si="10"/>
        <v>-9.216794225445483</v>
      </c>
      <c r="R30" s="38">
        <f t="shared" si="11"/>
        <v>323.08289920783136</v>
      </c>
      <c r="S30" s="38">
        <f t="shared" si="12"/>
        <v>-764.1573289698499</v>
      </c>
      <c r="T30" s="38">
        <f t="shared" si="13"/>
        <v>495.218825275211</v>
      </c>
      <c r="U30" s="38">
        <f t="shared" si="14"/>
        <v>922.6815595014486</v>
      </c>
      <c r="V30" s="38">
        <f t="shared" si="15"/>
        <v>-3706.8846331853056</v>
      </c>
      <c r="W30" s="38">
        <f t="shared" si="16"/>
        <v>4878.553589218547</v>
      </c>
      <c r="X30" s="38">
        <f t="shared" si="17"/>
        <v>-2111.9880119679246</v>
      </c>
      <c r="Y30" s="38">
        <f t="shared" si="18"/>
        <v>-827.9992066703817</v>
      </c>
      <c r="Z30" s="38">
        <f t="shared" si="19"/>
        <v>3162.025474503571</v>
      </c>
      <c r="AA30" s="38">
        <f t="shared" si="20"/>
        <v>-3968.233053685013</v>
      </c>
      <c r="AB30" s="38">
        <f t="shared" si="21"/>
        <v>1639.9501233962137</v>
      </c>
    </row>
    <row r="31" spans="1:28" ht="18" customHeight="1">
      <c r="A31" s="46"/>
      <c r="B31" s="72">
        <v>19</v>
      </c>
      <c r="C31" s="95">
        <v>0</v>
      </c>
      <c r="D31" s="96"/>
      <c r="E31" s="96"/>
      <c r="F31" s="95"/>
      <c r="G31" s="73">
        <f t="shared" si="0"/>
        <v>0</v>
      </c>
      <c r="H31" s="73">
        <f t="shared" si="1"/>
        <v>0</v>
      </c>
      <c r="I31" s="74">
        <f t="shared" si="2"/>
        <v>0</v>
      </c>
      <c r="J31" s="71">
        <f t="shared" si="3"/>
        <v>3</v>
      </c>
      <c r="K31" s="71">
        <f t="shared" si="4"/>
        <v>9</v>
      </c>
      <c r="L31" s="71">
        <f t="shared" si="5"/>
        <v>25</v>
      </c>
      <c r="M31" s="38">
        <f t="shared" si="6"/>
        <v>-78.66428809097852</v>
      </c>
      <c r="N31" s="38">
        <f t="shared" si="7"/>
        <v>294.9548308763624</v>
      </c>
      <c r="O31" s="38">
        <f t="shared" si="8"/>
        <v>-341.0623661968284</v>
      </c>
      <c r="P31" s="38">
        <f t="shared" si="9"/>
        <v>189.18881118544408</v>
      </c>
      <c r="Q31" s="38">
        <f t="shared" si="10"/>
        <v>-9.216794225445483</v>
      </c>
      <c r="R31" s="38">
        <f t="shared" si="11"/>
        <v>323.08289920783136</v>
      </c>
      <c r="S31" s="38">
        <f t="shared" si="12"/>
        <v>-764.1573289698499</v>
      </c>
      <c r="T31" s="38">
        <f t="shared" si="13"/>
        <v>495.218825275211</v>
      </c>
      <c r="U31" s="38">
        <f t="shared" si="14"/>
        <v>922.6815595014486</v>
      </c>
      <c r="V31" s="38">
        <f t="shared" si="15"/>
        <v>-3706.8846331853056</v>
      </c>
      <c r="W31" s="38">
        <f t="shared" si="16"/>
        <v>4878.553589218547</v>
      </c>
      <c r="X31" s="38">
        <f t="shared" si="17"/>
        <v>-2111.9880119679246</v>
      </c>
      <c r="Y31" s="38">
        <f t="shared" si="18"/>
        <v>-827.9992066703817</v>
      </c>
      <c r="Z31" s="38">
        <f t="shared" si="19"/>
        <v>3162.025474503571</v>
      </c>
      <c r="AA31" s="38">
        <f t="shared" si="20"/>
        <v>-3968.233053685013</v>
      </c>
      <c r="AB31" s="38">
        <f t="shared" si="21"/>
        <v>1639.9501233962137</v>
      </c>
    </row>
    <row r="32" spans="1:28" ht="18" customHeight="1">
      <c r="A32" s="46"/>
      <c r="B32" s="72">
        <v>20</v>
      </c>
      <c r="C32" s="95">
        <v>0</v>
      </c>
      <c r="D32" s="96"/>
      <c r="E32" s="96"/>
      <c r="F32" s="95"/>
      <c r="G32" s="73">
        <f t="shared" si="0"/>
        <v>0</v>
      </c>
      <c r="H32" s="73">
        <f t="shared" si="1"/>
        <v>0</v>
      </c>
      <c r="I32" s="74">
        <f t="shared" si="2"/>
        <v>0</v>
      </c>
      <c r="J32" s="71">
        <f t="shared" si="3"/>
        <v>3</v>
      </c>
      <c r="K32" s="71">
        <f t="shared" si="4"/>
        <v>9</v>
      </c>
      <c r="L32" s="71">
        <f t="shared" si="5"/>
        <v>25</v>
      </c>
      <c r="M32" s="38">
        <f t="shared" si="6"/>
        <v>-78.66428809097852</v>
      </c>
      <c r="N32" s="38">
        <f t="shared" si="7"/>
        <v>294.9548308763624</v>
      </c>
      <c r="O32" s="38">
        <f t="shared" si="8"/>
        <v>-341.0623661968284</v>
      </c>
      <c r="P32" s="38">
        <f t="shared" si="9"/>
        <v>189.18881118544408</v>
      </c>
      <c r="Q32" s="38">
        <f t="shared" si="10"/>
        <v>-9.216794225445483</v>
      </c>
      <c r="R32" s="38">
        <f t="shared" si="11"/>
        <v>323.08289920783136</v>
      </c>
      <c r="S32" s="38">
        <f t="shared" si="12"/>
        <v>-764.1573289698499</v>
      </c>
      <c r="T32" s="38">
        <f t="shared" si="13"/>
        <v>495.218825275211</v>
      </c>
      <c r="U32" s="38">
        <f t="shared" si="14"/>
        <v>922.6815595014486</v>
      </c>
      <c r="V32" s="38">
        <f t="shared" si="15"/>
        <v>-3706.8846331853056</v>
      </c>
      <c r="W32" s="38">
        <f t="shared" si="16"/>
        <v>4878.553589218547</v>
      </c>
      <c r="X32" s="38">
        <f t="shared" si="17"/>
        <v>-2111.9880119679246</v>
      </c>
      <c r="Y32" s="38">
        <f t="shared" si="18"/>
        <v>-827.9992066703817</v>
      </c>
      <c r="Z32" s="38">
        <f t="shared" si="19"/>
        <v>3162.025474503571</v>
      </c>
      <c r="AA32" s="38">
        <f t="shared" si="20"/>
        <v>-3968.233053685013</v>
      </c>
      <c r="AB32" s="38">
        <f t="shared" si="21"/>
        <v>1639.9501233962137</v>
      </c>
    </row>
    <row r="33" spans="1:28" ht="18" customHeight="1">
      <c r="A33" s="46"/>
      <c r="B33" s="72">
        <v>21</v>
      </c>
      <c r="C33" s="95">
        <v>0</v>
      </c>
      <c r="D33" s="96"/>
      <c r="E33" s="96"/>
      <c r="F33" s="95"/>
      <c r="G33" s="73">
        <f t="shared" si="0"/>
        <v>0</v>
      </c>
      <c r="H33" s="73">
        <f t="shared" si="1"/>
        <v>0</v>
      </c>
      <c r="I33" s="74">
        <f t="shared" si="2"/>
        <v>0</v>
      </c>
      <c r="J33" s="71">
        <f t="shared" si="3"/>
        <v>3</v>
      </c>
      <c r="K33" s="71">
        <f t="shared" si="4"/>
        <v>9</v>
      </c>
      <c r="L33" s="71">
        <f t="shared" si="5"/>
        <v>25</v>
      </c>
      <c r="M33" s="38">
        <f t="shared" si="6"/>
        <v>-78.66428809097852</v>
      </c>
      <c r="N33" s="38">
        <f t="shared" si="7"/>
        <v>294.9548308763624</v>
      </c>
      <c r="O33" s="38">
        <f t="shared" si="8"/>
        <v>-341.0623661968284</v>
      </c>
      <c r="P33" s="38">
        <f t="shared" si="9"/>
        <v>189.18881118544408</v>
      </c>
      <c r="Q33" s="38">
        <f t="shared" si="10"/>
        <v>-9.216794225445483</v>
      </c>
      <c r="R33" s="38">
        <f t="shared" si="11"/>
        <v>323.08289920783136</v>
      </c>
      <c r="S33" s="38">
        <f t="shared" si="12"/>
        <v>-764.1573289698499</v>
      </c>
      <c r="T33" s="38">
        <f t="shared" si="13"/>
        <v>495.218825275211</v>
      </c>
      <c r="U33" s="38">
        <f t="shared" si="14"/>
        <v>922.6815595014486</v>
      </c>
      <c r="V33" s="38">
        <f t="shared" si="15"/>
        <v>-3706.8846331853056</v>
      </c>
      <c r="W33" s="38">
        <f t="shared" si="16"/>
        <v>4878.553589218547</v>
      </c>
      <c r="X33" s="38">
        <f t="shared" si="17"/>
        <v>-2111.9880119679246</v>
      </c>
      <c r="Y33" s="38">
        <f t="shared" si="18"/>
        <v>-827.9992066703817</v>
      </c>
      <c r="Z33" s="38">
        <f t="shared" si="19"/>
        <v>3162.025474503571</v>
      </c>
      <c r="AA33" s="38">
        <f t="shared" si="20"/>
        <v>-3968.233053685013</v>
      </c>
      <c r="AB33" s="38">
        <f t="shared" si="21"/>
        <v>1639.9501233962137</v>
      </c>
    </row>
    <row r="34" spans="1:28" ht="18" customHeight="1">
      <c r="A34" s="46"/>
      <c r="B34" s="72">
        <v>22</v>
      </c>
      <c r="C34" s="95">
        <v>0</v>
      </c>
      <c r="D34" s="96"/>
      <c r="E34" s="96"/>
      <c r="F34" s="95"/>
      <c r="G34" s="73">
        <f t="shared" si="0"/>
        <v>0</v>
      </c>
      <c r="H34" s="73">
        <f t="shared" si="1"/>
        <v>0</v>
      </c>
      <c r="I34" s="74">
        <f t="shared" si="2"/>
        <v>0</v>
      </c>
      <c r="J34" s="71">
        <f t="shared" si="3"/>
        <v>3</v>
      </c>
      <c r="K34" s="71">
        <f t="shared" si="4"/>
        <v>9</v>
      </c>
      <c r="L34" s="71">
        <f t="shared" si="5"/>
        <v>25</v>
      </c>
      <c r="M34" s="38">
        <f t="shared" si="6"/>
        <v>-78.66428809097852</v>
      </c>
      <c r="N34" s="38">
        <f t="shared" si="7"/>
        <v>294.9548308763624</v>
      </c>
      <c r="O34" s="38">
        <f t="shared" si="8"/>
        <v>-341.0623661968284</v>
      </c>
      <c r="P34" s="38">
        <f t="shared" si="9"/>
        <v>189.18881118544408</v>
      </c>
      <c r="Q34" s="38">
        <f t="shared" si="10"/>
        <v>-9.216794225445483</v>
      </c>
      <c r="R34" s="38">
        <f t="shared" si="11"/>
        <v>323.08289920783136</v>
      </c>
      <c r="S34" s="38">
        <f t="shared" si="12"/>
        <v>-764.1573289698499</v>
      </c>
      <c r="T34" s="38">
        <f t="shared" si="13"/>
        <v>495.218825275211</v>
      </c>
      <c r="U34" s="38">
        <f t="shared" si="14"/>
        <v>922.6815595014486</v>
      </c>
      <c r="V34" s="38">
        <f t="shared" si="15"/>
        <v>-3706.8846331853056</v>
      </c>
      <c r="W34" s="38">
        <f t="shared" si="16"/>
        <v>4878.553589218547</v>
      </c>
      <c r="X34" s="38">
        <f t="shared" si="17"/>
        <v>-2111.9880119679246</v>
      </c>
      <c r="Y34" s="38">
        <f t="shared" si="18"/>
        <v>-827.9992066703817</v>
      </c>
      <c r="Z34" s="38">
        <f t="shared" si="19"/>
        <v>3162.025474503571</v>
      </c>
      <c r="AA34" s="38">
        <f t="shared" si="20"/>
        <v>-3968.233053685013</v>
      </c>
      <c r="AB34" s="38">
        <f t="shared" si="21"/>
        <v>1639.9501233962137</v>
      </c>
    </row>
    <row r="35" spans="1:28" ht="18" customHeight="1">
      <c r="A35" s="46"/>
      <c r="B35" s="72">
        <v>23</v>
      </c>
      <c r="C35" s="95">
        <v>0</v>
      </c>
      <c r="D35" s="96"/>
      <c r="E35" s="96"/>
      <c r="F35" s="95"/>
      <c r="G35" s="73">
        <f t="shared" si="0"/>
        <v>0</v>
      </c>
      <c r="H35" s="73">
        <f t="shared" si="1"/>
        <v>0</v>
      </c>
      <c r="I35" s="74">
        <f t="shared" si="2"/>
        <v>0</v>
      </c>
      <c r="J35" s="71">
        <f t="shared" si="3"/>
        <v>3</v>
      </c>
      <c r="K35" s="71">
        <f t="shared" si="4"/>
        <v>9</v>
      </c>
      <c r="L35" s="71">
        <f t="shared" si="5"/>
        <v>25</v>
      </c>
      <c r="M35" s="38">
        <f t="shared" si="6"/>
        <v>-78.66428809097852</v>
      </c>
      <c r="N35" s="38">
        <f t="shared" si="7"/>
        <v>294.9548308763624</v>
      </c>
      <c r="O35" s="38">
        <f t="shared" si="8"/>
        <v>-341.0623661968284</v>
      </c>
      <c r="P35" s="38">
        <f t="shared" si="9"/>
        <v>189.18881118544408</v>
      </c>
      <c r="Q35" s="38">
        <f t="shared" si="10"/>
        <v>-9.216794225445483</v>
      </c>
      <c r="R35" s="38">
        <f t="shared" si="11"/>
        <v>323.08289920783136</v>
      </c>
      <c r="S35" s="38">
        <f t="shared" si="12"/>
        <v>-764.1573289698499</v>
      </c>
      <c r="T35" s="38">
        <f t="shared" si="13"/>
        <v>495.218825275211</v>
      </c>
      <c r="U35" s="38">
        <f t="shared" si="14"/>
        <v>922.6815595014486</v>
      </c>
      <c r="V35" s="38">
        <f t="shared" si="15"/>
        <v>-3706.8846331853056</v>
      </c>
      <c r="W35" s="38">
        <f t="shared" si="16"/>
        <v>4878.553589218547</v>
      </c>
      <c r="X35" s="38">
        <f t="shared" si="17"/>
        <v>-2111.9880119679246</v>
      </c>
      <c r="Y35" s="38">
        <f t="shared" si="18"/>
        <v>-827.9992066703817</v>
      </c>
      <c r="Z35" s="38">
        <f t="shared" si="19"/>
        <v>3162.025474503571</v>
      </c>
      <c r="AA35" s="38">
        <f t="shared" si="20"/>
        <v>-3968.233053685013</v>
      </c>
      <c r="AB35" s="38">
        <f t="shared" si="21"/>
        <v>1639.9501233962137</v>
      </c>
    </row>
    <row r="36" spans="1:28" ht="18" customHeight="1">
      <c r="A36" s="46"/>
      <c r="B36" s="72">
        <v>24</v>
      </c>
      <c r="C36" s="95">
        <v>0</v>
      </c>
      <c r="D36" s="96"/>
      <c r="E36" s="96"/>
      <c r="F36" s="95"/>
      <c r="G36" s="73">
        <f t="shared" si="0"/>
        <v>0</v>
      </c>
      <c r="H36" s="73">
        <f t="shared" si="1"/>
        <v>0</v>
      </c>
      <c r="I36" s="74">
        <f t="shared" si="2"/>
        <v>0</v>
      </c>
      <c r="J36" s="71">
        <f t="shared" si="3"/>
        <v>3</v>
      </c>
      <c r="K36" s="71">
        <f t="shared" si="4"/>
        <v>9</v>
      </c>
      <c r="L36" s="71">
        <f t="shared" si="5"/>
        <v>25</v>
      </c>
      <c r="M36" s="38">
        <f t="shared" si="6"/>
        <v>-78.66428809097852</v>
      </c>
      <c r="N36" s="38">
        <f t="shared" si="7"/>
        <v>294.9548308763624</v>
      </c>
      <c r="O36" s="38">
        <f t="shared" si="8"/>
        <v>-341.0623661968284</v>
      </c>
      <c r="P36" s="38">
        <f t="shared" si="9"/>
        <v>189.18881118544408</v>
      </c>
      <c r="Q36" s="38">
        <f t="shared" si="10"/>
        <v>-9.216794225445483</v>
      </c>
      <c r="R36" s="38">
        <f t="shared" si="11"/>
        <v>323.08289920783136</v>
      </c>
      <c r="S36" s="38">
        <f t="shared" si="12"/>
        <v>-764.1573289698499</v>
      </c>
      <c r="T36" s="38">
        <f t="shared" si="13"/>
        <v>495.218825275211</v>
      </c>
      <c r="U36" s="38">
        <f t="shared" si="14"/>
        <v>922.6815595014486</v>
      </c>
      <c r="V36" s="38">
        <f t="shared" si="15"/>
        <v>-3706.8846331853056</v>
      </c>
      <c r="W36" s="38">
        <f t="shared" si="16"/>
        <v>4878.553589218547</v>
      </c>
      <c r="X36" s="38">
        <f t="shared" si="17"/>
        <v>-2111.9880119679246</v>
      </c>
      <c r="Y36" s="38">
        <f t="shared" si="18"/>
        <v>-827.9992066703817</v>
      </c>
      <c r="Z36" s="38">
        <f t="shared" si="19"/>
        <v>3162.025474503571</v>
      </c>
      <c r="AA36" s="38">
        <f t="shared" si="20"/>
        <v>-3968.233053685013</v>
      </c>
      <c r="AB36" s="38">
        <f t="shared" si="21"/>
        <v>1639.9501233962137</v>
      </c>
    </row>
    <row r="37" spans="1:28" ht="18" customHeight="1">
      <c r="A37" s="46"/>
      <c r="B37" s="72">
        <v>25</v>
      </c>
      <c r="C37" s="95">
        <v>0</v>
      </c>
      <c r="D37" s="96"/>
      <c r="E37" s="96"/>
      <c r="F37" s="95"/>
      <c r="G37" s="73">
        <f t="shared" si="0"/>
        <v>0</v>
      </c>
      <c r="H37" s="73">
        <f t="shared" si="1"/>
        <v>0</v>
      </c>
      <c r="I37" s="74">
        <f t="shared" si="2"/>
        <v>0</v>
      </c>
      <c r="J37" s="71">
        <f t="shared" si="3"/>
        <v>3</v>
      </c>
      <c r="K37" s="71">
        <f t="shared" si="4"/>
        <v>9</v>
      </c>
      <c r="L37" s="71">
        <f t="shared" si="5"/>
        <v>25</v>
      </c>
      <c r="M37" s="38">
        <f t="shared" si="6"/>
        <v>-78.66428809097852</v>
      </c>
      <c r="N37" s="38">
        <f t="shared" si="7"/>
        <v>294.9548308763624</v>
      </c>
      <c r="O37" s="38">
        <f t="shared" si="8"/>
        <v>-341.0623661968284</v>
      </c>
      <c r="P37" s="38">
        <f t="shared" si="9"/>
        <v>189.18881118544408</v>
      </c>
      <c r="Q37" s="38">
        <f t="shared" si="10"/>
        <v>-9.216794225445483</v>
      </c>
      <c r="R37" s="38">
        <f t="shared" si="11"/>
        <v>323.08289920783136</v>
      </c>
      <c r="S37" s="38">
        <f t="shared" si="12"/>
        <v>-764.1573289698499</v>
      </c>
      <c r="T37" s="38">
        <f t="shared" si="13"/>
        <v>495.218825275211</v>
      </c>
      <c r="U37" s="38">
        <f t="shared" si="14"/>
        <v>922.6815595014486</v>
      </c>
      <c r="V37" s="38">
        <f t="shared" si="15"/>
        <v>-3706.8846331853056</v>
      </c>
      <c r="W37" s="38">
        <f t="shared" si="16"/>
        <v>4878.553589218547</v>
      </c>
      <c r="X37" s="38">
        <f t="shared" si="17"/>
        <v>-2111.9880119679246</v>
      </c>
      <c r="Y37" s="38">
        <f t="shared" si="18"/>
        <v>-827.9992066703817</v>
      </c>
      <c r="Z37" s="38">
        <f t="shared" si="19"/>
        <v>3162.025474503571</v>
      </c>
      <c r="AA37" s="38">
        <f t="shared" si="20"/>
        <v>-3968.233053685013</v>
      </c>
      <c r="AB37" s="38">
        <f t="shared" si="21"/>
        <v>1639.9501233962137</v>
      </c>
    </row>
    <row r="38" spans="1:28" ht="18" customHeight="1">
      <c r="A38" s="46"/>
      <c r="B38" s="72">
        <v>26</v>
      </c>
      <c r="C38" s="95">
        <v>0</v>
      </c>
      <c r="D38" s="96"/>
      <c r="E38" s="96"/>
      <c r="F38" s="95"/>
      <c r="G38" s="73">
        <f t="shared" si="0"/>
        <v>0</v>
      </c>
      <c r="H38" s="73">
        <f t="shared" si="1"/>
        <v>0</v>
      </c>
      <c r="I38" s="74">
        <f t="shared" si="2"/>
        <v>0</v>
      </c>
      <c r="J38" s="71">
        <f t="shared" si="3"/>
        <v>3</v>
      </c>
      <c r="K38" s="71">
        <f t="shared" si="4"/>
        <v>9</v>
      </c>
      <c r="L38" s="71">
        <f t="shared" si="5"/>
        <v>25</v>
      </c>
      <c r="M38" s="38">
        <f t="shared" si="6"/>
        <v>-78.66428809097852</v>
      </c>
      <c r="N38" s="38">
        <f t="shared" si="7"/>
        <v>294.9548308763624</v>
      </c>
      <c r="O38" s="38">
        <f t="shared" si="8"/>
        <v>-341.0623661968284</v>
      </c>
      <c r="P38" s="38">
        <f t="shared" si="9"/>
        <v>189.18881118544408</v>
      </c>
      <c r="Q38" s="38">
        <f t="shared" si="10"/>
        <v>-9.216794225445483</v>
      </c>
      <c r="R38" s="38">
        <f t="shared" si="11"/>
        <v>323.08289920783136</v>
      </c>
      <c r="S38" s="38">
        <f t="shared" si="12"/>
        <v>-764.1573289698499</v>
      </c>
      <c r="T38" s="38">
        <f t="shared" si="13"/>
        <v>495.218825275211</v>
      </c>
      <c r="U38" s="38">
        <f t="shared" si="14"/>
        <v>922.6815595014486</v>
      </c>
      <c r="V38" s="38">
        <f t="shared" si="15"/>
        <v>-3706.8846331853056</v>
      </c>
      <c r="W38" s="38">
        <f t="shared" si="16"/>
        <v>4878.553589218547</v>
      </c>
      <c r="X38" s="38">
        <f t="shared" si="17"/>
        <v>-2111.9880119679246</v>
      </c>
      <c r="Y38" s="38">
        <f t="shared" si="18"/>
        <v>-827.9992066703817</v>
      </c>
      <c r="Z38" s="38">
        <f t="shared" si="19"/>
        <v>3162.025474503571</v>
      </c>
      <c r="AA38" s="38">
        <f t="shared" si="20"/>
        <v>-3968.233053685013</v>
      </c>
      <c r="AB38" s="38">
        <f t="shared" si="21"/>
        <v>1639.9501233962137</v>
      </c>
    </row>
    <row r="39" spans="1:28" ht="18" customHeight="1">
      <c r="A39" s="46"/>
      <c r="B39" s="72">
        <v>27</v>
      </c>
      <c r="C39" s="95">
        <v>0</v>
      </c>
      <c r="D39" s="96"/>
      <c r="E39" s="96"/>
      <c r="F39" s="95"/>
      <c r="G39" s="73">
        <f t="shared" si="0"/>
        <v>0</v>
      </c>
      <c r="H39" s="73">
        <f t="shared" si="1"/>
        <v>0</v>
      </c>
      <c r="I39" s="74">
        <f t="shared" si="2"/>
        <v>0</v>
      </c>
      <c r="J39" s="71">
        <f t="shared" si="3"/>
        <v>3</v>
      </c>
      <c r="K39" s="71">
        <f t="shared" si="4"/>
        <v>9</v>
      </c>
      <c r="L39" s="71">
        <f t="shared" si="5"/>
        <v>25</v>
      </c>
      <c r="M39" s="38">
        <f t="shared" si="6"/>
        <v>-78.66428809097852</v>
      </c>
      <c r="N39" s="38">
        <f t="shared" si="7"/>
        <v>294.9548308763624</v>
      </c>
      <c r="O39" s="38">
        <f t="shared" si="8"/>
        <v>-341.0623661968284</v>
      </c>
      <c r="P39" s="38">
        <f t="shared" si="9"/>
        <v>189.18881118544408</v>
      </c>
      <c r="Q39" s="38">
        <f t="shared" si="10"/>
        <v>-9.216794225445483</v>
      </c>
      <c r="R39" s="38">
        <f t="shared" si="11"/>
        <v>323.08289920783136</v>
      </c>
      <c r="S39" s="38">
        <f t="shared" si="12"/>
        <v>-764.1573289698499</v>
      </c>
      <c r="T39" s="38">
        <f t="shared" si="13"/>
        <v>495.218825275211</v>
      </c>
      <c r="U39" s="38">
        <f t="shared" si="14"/>
        <v>922.6815595014486</v>
      </c>
      <c r="V39" s="38">
        <f t="shared" si="15"/>
        <v>-3706.8846331853056</v>
      </c>
      <c r="W39" s="38">
        <f t="shared" si="16"/>
        <v>4878.553589218547</v>
      </c>
      <c r="X39" s="38">
        <f t="shared" si="17"/>
        <v>-2111.9880119679246</v>
      </c>
      <c r="Y39" s="38">
        <f t="shared" si="18"/>
        <v>-827.9992066703817</v>
      </c>
      <c r="Z39" s="38">
        <f t="shared" si="19"/>
        <v>3162.025474503571</v>
      </c>
      <c r="AA39" s="38">
        <f t="shared" si="20"/>
        <v>-3968.233053685013</v>
      </c>
      <c r="AB39" s="38">
        <f t="shared" si="21"/>
        <v>1639.9501233962137</v>
      </c>
    </row>
    <row r="40" spans="1:28" ht="18" customHeight="1">
      <c r="A40" s="46"/>
      <c r="B40" s="72">
        <v>28</v>
      </c>
      <c r="C40" s="95">
        <v>0</v>
      </c>
      <c r="D40" s="96"/>
      <c r="E40" s="96"/>
      <c r="F40" s="95"/>
      <c r="G40" s="73">
        <f t="shared" si="0"/>
        <v>0</v>
      </c>
      <c r="H40" s="73">
        <f t="shared" si="1"/>
        <v>0</v>
      </c>
      <c r="I40" s="74">
        <f t="shared" si="2"/>
        <v>0</v>
      </c>
      <c r="J40" s="71">
        <f t="shared" si="3"/>
        <v>3</v>
      </c>
      <c r="K40" s="71">
        <f t="shared" si="4"/>
        <v>9</v>
      </c>
      <c r="L40" s="71">
        <f t="shared" si="5"/>
        <v>25</v>
      </c>
      <c r="M40" s="38">
        <f t="shared" si="6"/>
        <v>-78.66428809097852</v>
      </c>
      <c r="N40" s="38">
        <f t="shared" si="7"/>
        <v>294.9548308763624</v>
      </c>
      <c r="O40" s="38">
        <f t="shared" si="8"/>
        <v>-341.0623661968284</v>
      </c>
      <c r="P40" s="38">
        <f t="shared" si="9"/>
        <v>189.18881118544408</v>
      </c>
      <c r="Q40" s="38">
        <f t="shared" si="10"/>
        <v>-9.216794225445483</v>
      </c>
      <c r="R40" s="38">
        <f t="shared" si="11"/>
        <v>323.08289920783136</v>
      </c>
      <c r="S40" s="38">
        <f t="shared" si="12"/>
        <v>-764.1573289698499</v>
      </c>
      <c r="T40" s="38">
        <f t="shared" si="13"/>
        <v>495.218825275211</v>
      </c>
      <c r="U40" s="38">
        <f t="shared" si="14"/>
        <v>922.6815595014486</v>
      </c>
      <c r="V40" s="38">
        <f t="shared" si="15"/>
        <v>-3706.8846331853056</v>
      </c>
      <c r="W40" s="38">
        <f t="shared" si="16"/>
        <v>4878.553589218547</v>
      </c>
      <c r="X40" s="38">
        <f t="shared" si="17"/>
        <v>-2111.9880119679246</v>
      </c>
      <c r="Y40" s="38">
        <f t="shared" si="18"/>
        <v>-827.9992066703817</v>
      </c>
      <c r="Z40" s="38">
        <f t="shared" si="19"/>
        <v>3162.025474503571</v>
      </c>
      <c r="AA40" s="38">
        <f t="shared" si="20"/>
        <v>-3968.233053685013</v>
      </c>
      <c r="AB40" s="38">
        <f t="shared" si="21"/>
        <v>1639.9501233962137</v>
      </c>
    </row>
    <row r="41" spans="1:28" ht="18" customHeight="1">
      <c r="A41" s="46"/>
      <c r="B41" s="72">
        <v>29</v>
      </c>
      <c r="C41" s="95">
        <v>0</v>
      </c>
      <c r="D41" s="96"/>
      <c r="E41" s="96"/>
      <c r="F41" s="95"/>
      <c r="G41" s="73">
        <f t="shared" si="0"/>
        <v>0</v>
      </c>
      <c r="H41" s="73">
        <f t="shared" si="1"/>
        <v>0</v>
      </c>
      <c r="I41" s="74">
        <f t="shared" si="2"/>
        <v>0</v>
      </c>
      <c r="J41" s="71">
        <f t="shared" si="3"/>
        <v>3</v>
      </c>
      <c r="K41" s="71">
        <f t="shared" si="4"/>
        <v>9</v>
      </c>
      <c r="L41" s="71">
        <f t="shared" si="5"/>
        <v>25</v>
      </c>
      <c r="M41" s="38">
        <f t="shared" si="6"/>
        <v>-78.66428809097852</v>
      </c>
      <c r="N41" s="38">
        <f t="shared" si="7"/>
        <v>294.9548308763624</v>
      </c>
      <c r="O41" s="38">
        <f t="shared" si="8"/>
        <v>-341.0623661968284</v>
      </c>
      <c r="P41" s="38">
        <f t="shared" si="9"/>
        <v>189.18881118544408</v>
      </c>
      <c r="Q41" s="38">
        <f t="shared" si="10"/>
        <v>-9.216794225445483</v>
      </c>
      <c r="R41" s="38">
        <f t="shared" si="11"/>
        <v>323.08289920783136</v>
      </c>
      <c r="S41" s="38">
        <f t="shared" si="12"/>
        <v>-764.1573289698499</v>
      </c>
      <c r="T41" s="38">
        <f t="shared" si="13"/>
        <v>495.218825275211</v>
      </c>
      <c r="U41" s="38">
        <f t="shared" si="14"/>
        <v>922.6815595014486</v>
      </c>
      <c r="V41" s="38">
        <f t="shared" si="15"/>
        <v>-3706.8846331853056</v>
      </c>
      <c r="W41" s="38">
        <f t="shared" si="16"/>
        <v>4878.553589218547</v>
      </c>
      <c r="X41" s="38">
        <f t="shared" si="17"/>
        <v>-2111.9880119679246</v>
      </c>
      <c r="Y41" s="38">
        <f t="shared" si="18"/>
        <v>-827.9992066703817</v>
      </c>
      <c r="Z41" s="38">
        <f t="shared" si="19"/>
        <v>3162.025474503571</v>
      </c>
      <c r="AA41" s="38">
        <f t="shared" si="20"/>
        <v>-3968.233053685013</v>
      </c>
      <c r="AB41" s="38">
        <f t="shared" si="21"/>
        <v>1639.9501233962137</v>
      </c>
    </row>
    <row r="42" spans="1:28" ht="18" customHeight="1">
      <c r="A42" s="46"/>
      <c r="B42" s="72">
        <v>30</v>
      </c>
      <c r="C42" s="95">
        <v>0</v>
      </c>
      <c r="D42" s="96"/>
      <c r="E42" s="96"/>
      <c r="F42" s="95"/>
      <c r="G42" s="73">
        <f t="shared" si="0"/>
        <v>0</v>
      </c>
      <c r="H42" s="73">
        <f t="shared" si="1"/>
        <v>0</v>
      </c>
      <c r="I42" s="74">
        <f t="shared" si="2"/>
        <v>0</v>
      </c>
      <c r="J42" s="71">
        <f t="shared" si="3"/>
        <v>3</v>
      </c>
      <c r="K42" s="71">
        <f t="shared" si="4"/>
        <v>9</v>
      </c>
      <c r="L42" s="71">
        <f t="shared" si="5"/>
        <v>25</v>
      </c>
      <c r="M42" s="38">
        <f t="shared" si="6"/>
        <v>-78.66428809097852</v>
      </c>
      <c r="N42" s="38">
        <f t="shared" si="7"/>
        <v>294.9548308763624</v>
      </c>
      <c r="O42" s="38">
        <f t="shared" si="8"/>
        <v>-341.0623661968284</v>
      </c>
      <c r="P42" s="38">
        <f t="shared" si="9"/>
        <v>189.18881118544408</v>
      </c>
      <c r="Q42" s="38">
        <f t="shared" si="10"/>
        <v>-9.216794225445483</v>
      </c>
      <c r="R42" s="38">
        <f t="shared" si="11"/>
        <v>323.08289920783136</v>
      </c>
      <c r="S42" s="38">
        <f t="shared" si="12"/>
        <v>-764.1573289698499</v>
      </c>
      <c r="T42" s="38">
        <f t="shared" si="13"/>
        <v>495.218825275211</v>
      </c>
      <c r="U42" s="38">
        <f t="shared" si="14"/>
        <v>922.6815595014486</v>
      </c>
      <c r="V42" s="38">
        <f t="shared" si="15"/>
        <v>-3706.8846331853056</v>
      </c>
      <c r="W42" s="38">
        <f t="shared" si="16"/>
        <v>4878.553589218547</v>
      </c>
      <c r="X42" s="38">
        <f t="shared" si="17"/>
        <v>-2111.9880119679246</v>
      </c>
      <c r="Y42" s="38">
        <f t="shared" si="18"/>
        <v>-827.9992066703817</v>
      </c>
      <c r="Z42" s="38">
        <f t="shared" si="19"/>
        <v>3162.025474503571</v>
      </c>
      <c r="AA42" s="38">
        <f t="shared" si="20"/>
        <v>-3968.233053685013</v>
      </c>
      <c r="AB42" s="38">
        <f t="shared" si="21"/>
        <v>1639.9501233962137</v>
      </c>
    </row>
    <row r="43" spans="1:28" ht="18" customHeight="1" thickBot="1">
      <c r="A43" s="46"/>
      <c r="B43" s="76">
        <v>31</v>
      </c>
      <c r="C43" s="77">
        <v>0</v>
      </c>
      <c r="D43" s="78"/>
      <c r="E43" s="78"/>
      <c r="F43" s="77"/>
      <c r="G43" s="73">
        <f t="shared" si="0"/>
        <v>0</v>
      </c>
      <c r="H43" s="73">
        <f t="shared" si="1"/>
        <v>0</v>
      </c>
      <c r="I43" s="74">
        <f t="shared" si="2"/>
        <v>0</v>
      </c>
      <c r="J43" s="71">
        <f t="shared" si="3"/>
        <v>3</v>
      </c>
      <c r="K43" s="71">
        <f t="shared" si="4"/>
        <v>9</v>
      </c>
      <c r="L43" s="71">
        <f t="shared" si="5"/>
        <v>25</v>
      </c>
      <c r="M43" s="38">
        <f t="shared" si="6"/>
        <v>-78.66428809097852</v>
      </c>
      <c r="N43" s="38">
        <f t="shared" si="7"/>
        <v>294.9548308763624</v>
      </c>
      <c r="O43" s="38">
        <f t="shared" si="8"/>
        <v>-341.0623661968284</v>
      </c>
      <c r="P43" s="38">
        <f t="shared" si="9"/>
        <v>189.18881118544408</v>
      </c>
      <c r="Q43" s="38">
        <f t="shared" si="10"/>
        <v>-9.216794225445483</v>
      </c>
      <c r="R43" s="38">
        <f t="shared" si="11"/>
        <v>323.08289920783136</v>
      </c>
      <c r="S43" s="38">
        <f t="shared" si="12"/>
        <v>-764.1573289698499</v>
      </c>
      <c r="T43" s="38">
        <f t="shared" si="13"/>
        <v>495.218825275211</v>
      </c>
      <c r="U43" s="38">
        <f t="shared" si="14"/>
        <v>922.6815595014486</v>
      </c>
      <c r="V43" s="38">
        <f t="shared" si="15"/>
        <v>-3706.8846331853056</v>
      </c>
      <c r="W43" s="38">
        <f t="shared" si="16"/>
        <v>4878.553589218547</v>
      </c>
      <c r="X43" s="38">
        <f t="shared" si="17"/>
        <v>-2111.9880119679246</v>
      </c>
      <c r="Y43" s="38">
        <f t="shared" si="18"/>
        <v>-827.9992066703817</v>
      </c>
      <c r="Z43" s="38">
        <f t="shared" si="19"/>
        <v>3162.025474503571</v>
      </c>
      <c r="AA43" s="38">
        <f t="shared" si="20"/>
        <v>-3968.233053685013</v>
      </c>
      <c r="AB43" s="38">
        <f t="shared" si="21"/>
        <v>1639.9501233962137</v>
      </c>
    </row>
    <row r="44" spans="1:9" ht="13.5" thickTop="1">
      <c r="A44" s="46"/>
      <c r="B44" s="51" t="s">
        <v>112</v>
      </c>
      <c r="C44" s="79">
        <f aca="true" t="shared" si="22" ref="C44:I44">AVERAGE(C13:C43)</f>
        <v>0</v>
      </c>
      <c r="D44" s="80" t="e">
        <f t="shared" si="22"/>
        <v>#DIV/0!</v>
      </c>
      <c r="E44" s="80" t="e">
        <f t="shared" si="22"/>
        <v>#DIV/0!</v>
      </c>
      <c r="F44" s="79" t="e">
        <f t="shared" si="22"/>
        <v>#DIV/0!</v>
      </c>
      <c r="G44" s="81">
        <f t="shared" si="22"/>
        <v>0</v>
      </c>
      <c r="H44" s="81">
        <f t="shared" si="22"/>
        <v>0</v>
      </c>
      <c r="I44" s="82">
        <f t="shared" si="22"/>
        <v>0</v>
      </c>
    </row>
    <row r="45" spans="1:9" ht="12.75">
      <c r="A45" s="46"/>
      <c r="B45" s="83" t="s">
        <v>113</v>
      </c>
      <c r="C45" s="84">
        <f aca="true" t="shared" si="23" ref="C45:I45">MAX(C13:C43)</f>
        <v>0</v>
      </c>
      <c r="D45" s="85">
        <f t="shared" si="23"/>
        <v>0</v>
      </c>
      <c r="E45" s="85">
        <f t="shared" si="23"/>
        <v>0</v>
      </c>
      <c r="F45" s="84">
        <f t="shared" si="23"/>
        <v>0</v>
      </c>
      <c r="G45" s="86">
        <f t="shared" si="23"/>
        <v>0</v>
      </c>
      <c r="H45" s="86">
        <f t="shared" si="23"/>
        <v>0</v>
      </c>
      <c r="I45" s="87">
        <f t="shared" si="23"/>
        <v>0</v>
      </c>
    </row>
    <row r="46" spans="1:9" ht="13.5" thickBot="1">
      <c r="A46" s="46"/>
      <c r="B46" s="61" t="s">
        <v>114</v>
      </c>
      <c r="C46" s="88">
        <f aca="true" t="shared" si="24" ref="C46:I46">MIN(C13:C43)</f>
        <v>0</v>
      </c>
      <c r="D46" s="89">
        <f t="shared" si="24"/>
        <v>0</v>
      </c>
      <c r="E46" s="89">
        <f t="shared" si="24"/>
        <v>0</v>
      </c>
      <c r="F46" s="88">
        <f t="shared" si="24"/>
        <v>0</v>
      </c>
      <c r="G46" s="90">
        <f t="shared" si="24"/>
        <v>0</v>
      </c>
      <c r="H46" s="90">
        <f t="shared" si="24"/>
        <v>0</v>
      </c>
      <c r="I46" s="91">
        <f t="shared" si="24"/>
        <v>0</v>
      </c>
    </row>
    <row r="47" ht="13.5" thickTop="1"/>
    <row r="48" ht="12.75">
      <c r="E48" s="92"/>
    </row>
  </sheetData>
  <sheetProtection/>
  <mergeCells count="6">
    <mergeCell ref="C4:D4"/>
    <mergeCell ref="G4:H4"/>
    <mergeCell ref="C2:D2"/>
    <mergeCell ref="G2:H2"/>
    <mergeCell ref="C3:D3"/>
    <mergeCell ref="G3:H3"/>
  </mergeCells>
  <printOptions horizontalCentered="1" verticalCentered="1"/>
  <pageMargins left="0.75" right="0.75" top="0.25" bottom="0.5" header="0.5" footer="0.5"/>
  <pageSetup horizontalDpi="300" verticalDpi="3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selection activeCell="A1" sqref="A1"/>
    </sheetView>
  </sheetViews>
  <sheetFormatPr defaultColWidth="10.33203125" defaultRowHeight="12.75"/>
  <cols>
    <col min="1" max="1" width="9.16015625" style="33" customWidth="1"/>
    <col min="2" max="2" width="9.33203125" style="33" customWidth="1"/>
    <col min="3" max="3" width="15.5" style="34" customWidth="1"/>
    <col min="4" max="4" width="15.5" style="35" customWidth="1"/>
    <col min="5" max="5" width="13.83203125" style="35" customWidth="1"/>
    <col min="6" max="6" width="15.5" style="34" customWidth="1"/>
    <col min="7" max="7" width="14.33203125" style="36" customWidth="1"/>
    <col min="8" max="8" width="14.5" style="36" customWidth="1"/>
    <col min="9" max="9" width="16.5" style="35" customWidth="1"/>
    <col min="10" max="16384" width="10.33203125" style="33" customWidth="1"/>
  </cols>
  <sheetData>
    <row r="1" spans="1:28" ht="15">
      <c r="A1" s="32" t="s">
        <v>128</v>
      </c>
      <c r="J1" s="37"/>
      <c r="K1" s="37"/>
      <c r="L1" s="37"/>
      <c r="M1" s="38">
        <v>65.36505417524572</v>
      </c>
      <c r="N1" s="38">
        <v>-25.179873221626607</v>
      </c>
      <c r="O1" s="38">
        <v>5.372912049610916</v>
      </c>
      <c r="P1" s="38">
        <v>0.1358330337342366</v>
      </c>
      <c r="Q1" s="38">
        <v>-21.060716201986384</v>
      </c>
      <c r="R1" s="38">
        <v>8.729930876466758</v>
      </c>
      <c r="S1" s="38">
        <v>-1.1982585468728577</v>
      </c>
      <c r="T1" s="38">
        <v>0.053508297760689466</v>
      </c>
      <c r="U1" s="38"/>
      <c r="V1" s="38"/>
      <c r="W1" s="38"/>
      <c r="X1" s="38"/>
      <c r="Y1" s="38"/>
      <c r="Z1" s="38"/>
      <c r="AA1" s="38"/>
      <c r="AB1" s="38"/>
    </row>
    <row r="2" spans="1:28" ht="18" customHeight="1">
      <c r="A2" s="39"/>
      <c r="B2" s="104" t="s">
        <v>0</v>
      </c>
      <c r="C2" s="350">
        <f>'Turb Compliance'!$C$5:$D$5</f>
        <v>42430</v>
      </c>
      <c r="D2" s="350"/>
      <c r="E2" s="124"/>
      <c r="F2" s="104" t="s">
        <v>34</v>
      </c>
      <c r="G2" s="357"/>
      <c r="H2" s="357"/>
      <c r="I2" s="41"/>
      <c r="J2" s="37"/>
      <c r="K2" s="37"/>
      <c r="L2" s="37"/>
      <c r="M2" s="38">
        <v>-204.23986869519717</v>
      </c>
      <c r="N2" s="38">
        <v>169.08849862164206</v>
      </c>
      <c r="O2" s="38">
        <v>-35.818309720175144</v>
      </c>
      <c r="P2" s="38">
        <v>2.3156887492143685</v>
      </c>
      <c r="Q2" s="38">
        <v>40.095675980976566</v>
      </c>
      <c r="R2" s="38">
        <v>-16.79061935828776</v>
      </c>
      <c r="S2" s="38">
        <v>2.323781598776596</v>
      </c>
      <c r="T2" s="38">
        <v>-0.10630960897585164</v>
      </c>
      <c r="U2" s="38"/>
      <c r="V2" s="38"/>
      <c r="W2" s="38"/>
      <c r="X2" s="38"/>
      <c r="Y2" s="38"/>
      <c r="Z2" s="38"/>
      <c r="AA2" s="38"/>
      <c r="AB2" s="38"/>
    </row>
    <row r="3" spans="1:28" ht="18" customHeight="1">
      <c r="A3" s="43"/>
      <c r="B3" s="104" t="s">
        <v>2</v>
      </c>
      <c r="C3" s="351">
        <f>'Turb Compliance'!$C$6:$D$6</f>
        <v>42430</v>
      </c>
      <c r="D3" s="351"/>
      <c r="E3" s="124"/>
      <c r="F3" s="104" t="s">
        <v>33</v>
      </c>
      <c r="G3" s="356"/>
      <c r="H3" s="356"/>
      <c r="I3" s="44"/>
      <c r="J3" s="37"/>
      <c r="K3" s="37"/>
      <c r="L3" s="37"/>
      <c r="M3" s="38">
        <v>162.86694898046107</v>
      </c>
      <c r="N3" s="38">
        <v>-110.86815206406479</v>
      </c>
      <c r="O3" s="38">
        <v>21.551117841012896</v>
      </c>
      <c r="P3" s="38">
        <v>-1.2712117668139953</v>
      </c>
      <c r="Q3" s="38">
        <v>-22.276997541554536</v>
      </c>
      <c r="R3" s="38">
        <v>9.349268164941828</v>
      </c>
      <c r="S3" s="38">
        <v>-1.2972273115765207</v>
      </c>
      <c r="T3" s="38">
        <v>0.059385148031709904</v>
      </c>
      <c r="U3" s="38"/>
      <c r="V3" s="38"/>
      <c r="W3" s="38"/>
      <c r="X3" s="38"/>
      <c r="Y3" s="38"/>
      <c r="Z3" s="38"/>
      <c r="AA3" s="38"/>
      <c r="AB3" s="38"/>
    </row>
    <row r="4" spans="1:28" ht="18" customHeight="1">
      <c r="A4" s="43"/>
      <c r="B4" s="104" t="s">
        <v>31</v>
      </c>
      <c r="C4" s="344">
        <f>IF('Turb Compliance'!$C$7:$D$7="","",'Turb Compliance'!$C$7:$D$7)</f>
      </c>
      <c r="D4" s="344"/>
      <c r="E4" s="124"/>
      <c r="F4" s="104" t="s">
        <v>32</v>
      </c>
      <c r="G4" s="356"/>
      <c r="H4" s="356"/>
      <c r="I4" s="44"/>
      <c r="J4" s="37"/>
      <c r="K4" s="37"/>
      <c r="L4" s="37"/>
      <c r="M4" s="38">
        <v>-35.09421335064043</v>
      </c>
      <c r="N4" s="38">
        <v>21.801664245551017</v>
      </c>
      <c r="O4" s="38">
        <v>-4.030596268007439</v>
      </c>
      <c r="P4" s="38">
        <v>0.22909966451643185</v>
      </c>
      <c r="Q4" s="38">
        <v>3.730752144203924</v>
      </c>
      <c r="R4" s="38">
        <v>-1.5712363537282503</v>
      </c>
      <c r="S4" s="38">
        <v>0.21878710637303042</v>
      </c>
      <c r="T4" s="38">
        <v>-0.010046314323306531</v>
      </c>
      <c r="U4" s="38"/>
      <c r="V4" s="38"/>
      <c r="W4" s="38"/>
      <c r="X4" s="38"/>
      <c r="Y4" s="38"/>
      <c r="Z4" s="38"/>
      <c r="AA4" s="38"/>
      <c r="AB4" s="38"/>
    </row>
    <row r="5" spans="1:28" ht="12.75">
      <c r="A5" s="39"/>
      <c r="B5" s="39"/>
      <c r="C5" s="40"/>
      <c r="D5" s="41"/>
      <c r="E5" s="41"/>
      <c r="F5" s="40"/>
      <c r="G5" s="42"/>
      <c r="H5" s="42"/>
      <c r="I5" s="41"/>
      <c r="J5" s="37"/>
      <c r="K5" s="37"/>
      <c r="L5" s="37"/>
      <c r="M5" s="38">
        <v>-624.0289398057961</v>
      </c>
      <c r="N5" s="38">
        <v>260.5181159235877</v>
      </c>
      <c r="O5" s="38">
        <v>-36.190633947202365</v>
      </c>
      <c r="P5" s="38">
        <v>1.603583967063531</v>
      </c>
      <c r="Q5" s="38">
        <v>0.94149260565702</v>
      </c>
      <c r="R5" s="38">
        <v>-0.3895503930840315</v>
      </c>
      <c r="S5" s="38">
        <v>0.05335708404261164</v>
      </c>
      <c r="T5" s="38">
        <v>-0.0023786645994113434</v>
      </c>
      <c r="U5" s="38"/>
      <c r="V5" s="38"/>
      <c r="W5" s="38"/>
      <c r="X5" s="38"/>
      <c r="Y5" s="38"/>
      <c r="Z5" s="38"/>
      <c r="AA5" s="38"/>
      <c r="AB5" s="38"/>
    </row>
    <row r="6" spans="1:28" ht="12.75">
      <c r="A6" s="45"/>
      <c r="B6" s="46"/>
      <c r="C6" s="46" t="s">
        <v>101</v>
      </c>
      <c r="D6" s="47"/>
      <c r="E6" s="48"/>
      <c r="F6" s="48"/>
      <c r="G6" s="47"/>
      <c r="H6" s="49"/>
      <c r="I6" s="250">
        <f>'SEQUENCE 1'!I8</f>
        <v>2.5</v>
      </c>
      <c r="J6" s="37"/>
      <c r="K6" s="37"/>
      <c r="L6" s="37"/>
      <c r="M6" s="38">
        <v>1141.9862914972177</v>
      </c>
      <c r="N6" s="38">
        <v>-489.74828536763835</v>
      </c>
      <c r="O6" s="38">
        <v>69.43133464731395</v>
      </c>
      <c r="P6" s="38">
        <v>-3.257987804520062</v>
      </c>
      <c r="Q6" s="38">
        <v>-1.7929069839711658</v>
      </c>
      <c r="R6" s="38">
        <v>0.7486233636214243</v>
      </c>
      <c r="S6" s="38">
        <v>-0.1033107480597953</v>
      </c>
      <c r="T6" s="38">
        <v>0.0047131829120457686</v>
      </c>
      <c r="U6" s="38"/>
      <c r="V6" s="38"/>
      <c r="W6" s="38"/>
      <c r="X6" s="38"/>
      <c r="Y6" s="38"/>
      <c r="Z6" s="38"/>
      <c r="AA6" s="38"/>
      <c r="AB6" s="38"/>
    </row>
    <row r="7" spans="1:28" ht="12.75">
      <c r="A7" s="46"/>
      <c r="B7" s="46"/>
      <c r="J7" s="37"/>
      <c r="K7" s="37"/>
      <c r="L7" s="37"/>
      <c r="M7" s="38">
        <v>-599.3180930330351</v>
      </c>
      <c r="N7" s="38">
        <v>259.4068630827347</v>
      </c>
      <c r="O7" s="38">
        <v>-37.1033331528122</v>
      </c>
      <c r="P7" s="38">
        <v>1.746326456107883</v>
      </c>
      <c r="Q7" s="38">
        <v>1.000079881402902</v>
      </c>
      <c r="R7" s="38">
        <v>-0.4180957308338069</v>
      </c>
      <c r="S7" s="38">
        <v>0.05779517116510644</v>
      </c>
      <c r="T7" s="38">
        <v>-0.002636952236292862</v>
      </c>
      <c r="U7" s="38"/>
      <c r="V7" s="38"/>
      <c r="W7" s="38"/>
      <c r="X7" s="38"/>
      <c r="Y7" s="38"/>
      <c r="Z7" s="38"/>
      <c r="AA7" s="38"/>
      <c r="AB7" s="38"/>
    </row>
    <row r="8" spans="1:28" ht="12.75">
      <c r="A8" s="46"/>
      <c r="B8" s="46" t="s">
        <v>102</v>
      </c>
      <c r="C8" s="47"/>
      <c r="D8" s="48"/>
      <c r="E8" s="48"/>
      <c r="F8" s="47"/>
      <c r="G8" s="49"/>
      <c r="H8" s="49"/>
      <c r="J8" s="37"/>
      <c r="K8" s="37"/>
      <c r="L8" s="37"/>
      <c r="M8" s="38">
        <v>97.74484796136502</v>
      </c>
      <c r="N8" s="38">
        <v>-42.732800340529444</v>
      </c>
      <c r="O8" s="38">
        <v>6.166558821845106</v>
      </c>
      <c r="P8" s="38">
        <v>-0.2921275759884632</v>
      </c>
      <c r="Q8" s="38">
        <v>-0.1673636653448084</v>
      </c>
      <c r="R8" s="38">
        <v>0.07016126667051856</v>
      </c>
      <c r="S8" s="38">
        <v>-0.009727181851938065</v>
      </c>
      <c r="T8" s="38">
        <v>0.0004449850379876742</v>
      </c>
      <c r="U8" s="38"/>
      <c r="V8" s="38"/>
      <c r="W8" s="38"/>
      <c r="X8" s="38"/>
      <c r="Y8" s="38"/>
      <c r="Z8" s="38"/>
      <c r="AA8" s="38"/>
      <c r="AB8" s="38"/>
    </row>
    <row r="9" spans="1:28" ht="13.5" thickBot="1">
      <c r="A9" s="46"/>
      <c r="B9" s="46"/>
      <c r="J9" s="37"/>
      <c r="K9" s="37"/>
      <c r="L9" s="37"/>
      <c r="M9" s="38">
        <v>193.22587428397787</v>
      </c>
      <c r="N9" s="38">
        <v>-80.31125711382667</v>
      </c>
      <c r="O9" s="38">
        <v>11.061071175396783</v>
      </c>
      <c r="P9" s="38">
        <v>-0.49461290733411883</v>
      </c>
      <c r="Q9" s="38">
        <v>-0.014746248776022389</v>
      </c>
      <c r="R9" s="38">
        <v>0.006093054749073057</v>
      </c>
      <c r="S9" s="38">
        <v>-0.0008333115754235463</v>
      </c>
      <c r="T9" s="38">
        <v>3.709602404017137E-05</v>
      </c>
      <c r="U9" s="38"/>
      <c r="V9" s="38"/>
      <c r="W9" s="38"/>
      <c r="X9" s="38"/>
      <c r="Y9" s="38"/>
      <c r="Z9" s="38"/>
      <c r="AA9" s="38"/>
      <c r="AB9" s="38"/>
    </row>
    <row r="10" spans="1:28" ht="16.5" thickTop="1">
      <c r="A10" s="46"/>
      <c r="B10" s="51"/>
      <c r="C10" s="52" t="s">
        <v>103</v>
      </c>
      <c r="D10" s="53" t="s">
        <v>130</v>
      </c>
      <c r="E10" s="53"/>
      <c r="F10" s="52"/>
      <c r="G10" s="54"/>
      <c r="H10" s="54"/>
      <c r="I10" s="55" t="s">
        <v>104</v>
      </c>
      <c r="J10" s="37"/>
      <c r="K10" s="37"/>
      <c r="L10" s="37"/>
      <c r="M10" s="38">
        <v>-364.40749113276706</v>
      </c>
      <c r="N10" s="38">
        <v>153.42562477634422</v>
      </c>
      <c r="O10" s="38">
        <v>-21.348646059393452</v>
      </c>
      <c r="P10" s="38">
        <v>0.9819761182433455</v>
      </c>
      <c r="Q10" s="38">
        <v>0.027982391878193163</v>
      </c>
      <c r="R10" s="38">
        <v>-0.01166151728718996</v>
      </c>
      <c r="S10" s="38">
        <v>0.0016062942750991694</v>
      </c>
      <c r="T10" s="38">
        <v>-7.315190423579227E-05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6"/>
      <c r="B11" s="56" t="s">
        <v>3</v>
      </c>
      <c r="C11" s="57" t="s">
        <v>122</v>
      </c>
      <c r="D11" s="58" t="s">
        <v>108</v>
      </c>
      <c r="E11" s="58"/>
      <c r="F11" s="57" t="s">
        <v>64</v>
      </c>
      <c r="G11" s="59" t="s">
        <v>105</v>
      </c>
      <c r="H11" s="59" t="s">
        <v>106</v>
      </c>
      <c r="I11" s="60" t="s">
        <v>107</v>
      </c>
      <c r="J11" s="37"/>
      <c r="K11" s="37"/>
      <c r="L11" s="37"/>
      <c r="M11" s="38">
        <v>199.44719204439593</v>
      </c>
      <c r="N11" s="38">
        <v>-84.32429551442172</v>
      </c>
      <c r="O11" s="38">
        <v>11.785346869625743</v>
      </c>
      <c r="P11" s="38">
        <v>-0.5430713927840897</v>
      </c>
      <c r="Q11" s="38">
        <v>-0.015596544672137528</v>
      </c>
      <c r="R11" s="38">
        <v>0.006504340177247433</v>
      </c>
      <c r="S11" s="38">
        <v>-0.0008970423765111837</v>
      </c>
      <c r="T11" s="38">
        <v>4.084503550348367E-05</v>
      </c>
      <c r="U11" s="38"/>
      <c r="V11" s="38"/>
      <c r="W11" s="38"/>
      <c r="X11" s="38"/>
      <c r="Y11" s="38"/>
      <c r="Z11" s="38"/>
      <c r="AA11" s="38"/>
      <c r="AB11" s="38"/>
    </row>
    <row r="12" spans="1:28" ht="16.5" thickBot="1">
      <c r="A12" s="46"/>
      <c r="B12" s="61"/>
      <c r="C12" s="62" t="s">
        <v>123</v>
      </c>
      <c r="D12" s="63" t="s">
        <v>124</v>
      </c>
      <c r="E12" s="63" t="s">
        <v>65</v>
      </c>
      <c r="F12" s="62" t="s">
        <v>125</v>
      </c>
      <c r="G12" s="64" t="s">
        <v>109</v>
      </c>
      <c r="H12" s="64" t="s">
        <v>109</v>
      </c>
      <c r="I12" s="65" t="s">
        <v>110</v>
      </c>
      <c r="J12" s="66" t="s">
        <v>117</v>
      </c>
      <c r="K12" s="66" t="s">
        <v>65</v>
      </c>
      <c r="L12" s="66" t="s">
        <v>111</v>
      </c>
      <c r="M12" s="38">
        <v>-33.21593832034256</v>
      </c>
      <c r="N12" s="38">
        <v>14.116371105921056</v>
      </c>
      <c r="O12" s="38">
        <v>-1.9827996728191422</v>
      </c>
      <c r="P12" s="38">
        <v>0.09174026999188094</v>
      </c>
      <c r="Q12" s="38">
        <v>0.0026013898085761023</v>
      </c>
      <c r="R12" s="38">
        <v>-0.0010874242982490125</v>
      </c>
      <c r="S12" s="38">
        <v>0.00015036762428804313</v>
      </c>
      <c r="T12" s="38">
        <v>-6.8637573195753125E-06</v>
      </c>
      <c r="U12" s="38"/>
      <c r="V12" s="38"/>
      <c r="W12" s="38"/>
      <c r="X12" s="38"/>
      <c r="Y12" s="38"/>
      <c r="Z12" s="38"/>
      <c r="AA12" s="38"/>
      <c r="AB12" s="38"/>
    </row>
    <row r="13" spans="1:28" ht="18" customHeight="1" thickTop="1">
      <c r="A13" s="46"/>
      <c r="B13" s="67">
        <v>1</v>
      </c>
      <c r="C13" s="93">
        <v>0</v>
      </c>
      <c r="D13" s="94"/>
      <c r="E13" s="94"/>
      <c r="F13" s="93"/>
      <c r="G13" s="69">
        <f aca="true" t="shared" si="0" ref="G13:G43">C13*D13</f>
        <v>0</v>
      </c>
      <c r="H13" s="69">
        <f aca="true" t="shared" si="1" ref="H13:H43">IF(C13=0,0,SUM(M13:AB13)*((3-$I$6)/3))</f>
        <v>0</v>
      </c>
      <c r="I13" s="70">
        <f aca="true" t="shared" si="2" ref="I13:I43">IF(C13=0,0,G13/H13)</f>
        <v>0</v>
      </c>
      <c r="J13" s="71">
        <f aca="true" t="shared" si="3" ref="J13:J43">MAX(MIN(D13,3),0.4)</f>
        <v>3</v>
      </c>
      <c r="K13" s="71">
        <f aca="true" t="shared" si="4" ref="K13:K43">MAX(MIN(E13,9),6)</f>
        <v>9</v>
      </c>
      <c r="L13" s="71">
        <f aca="true" t="shared" si="5" ref="L13:L43">MAX(MIN(F13,25),0.5)</f>
        <v>25</v>
      </c>
      <c r="M13" s="38">
        <f aca="true" t="shared" si="6" ref="M13:M43">$M$1+$M$5*$L13+$M$9*($L13^2)+$Q$1*($L13^3)+$Q$5*($L13^4)+$Q$9*($L13^5)</f>
        <v>-78.66428809097852</v>
      </c>
      <c r="N13" s="38">
        <f aca="true" t="shared" si="7" ref="N13:N43">($N$1+$N$5*$L13+$N$9*($L13^2)+$R$1*($L13^3)+$R$5*($L13^4)+$R$9*($L13^5))*$K13</f>
        <v>294.9548308763624</v>
      </c>
      <c r="O13" s="38">
        <f aca="true" t="shared" si="8" ref="O13:O43">($O$1+$O$5*$L13+$O$9*($L13^2)+$S$1*($L13^3)+$S$5*($L13^4)+$S$9*($L13^5))*($K13^2)</f>
        <v>-341.0623661968284</v>
      </c>
      <c r="P13" s="38">
        <f aca="true" t="shared" si="9" ref="P13:P43">($P$1+$P$5*$L13+$P$9*($L13^2)+$T$1*($L13^3)+$T$5*($L13^4)+$T$9*($L13^5))*($K13^3)</f>
        <v>189.18881118544408</v>
      </c>
      <c r="Q13" s="38">
        <f aca="true" t="shared" si="10" ref="Q13:Q43">($M$2+$M$6*$L13+$M$10*($L13^2)+$Q$2*($L13^3)+$Q$6*($L13^4)+$Q$10*($L13^5))*$J13</f>
        <v>-9.216794225445483</v>
      </c>
      <c r="R13" s="38">
        <f aca="true" t="shared" si="11" ref="R13:R43">($N$2+$N$6*$L13+$N$10*($L13^2)+$R$2*($L13^3)+$R$6*($L13^4)+$R$10*($L13^5))*$K13*$J13</f>
        <v>323.08289920783136</v>
      </c>
      <c r="S13" s="38">
        <f aca="true" t="shared" si="12" ref="S13:S43">($O$2+$O$6*$L13+$O$10*($L13^2)+$S$2*($L13^3)+$S$6*($L13^4)+$S$10*($L13^5))*($K13^2)*$J13</f>
        <v>-764.1573289698499</v>
      </c>
      <c r="T13" s="38">
        <f aca="true" t="shared" si="13" ref="T13:T43">($P$2+$P$6*$L13+$P$10*($L13^2)+$T$2*($L13^3)+$T$6*($L13^4)+$T$10*($L13^5))*($K13^3)*$J13</f>
        <v>495.218825275211</v>
      </c>
      <c r="U13" s="38">
        <f aca="true" t="shared" si="14" ref="U13:U43">($M$3+$M$7*$L13+$M$11*($L13^2)+$Q$3*($L13^3)+$Q$7*($L13^4)+$Q$11*($L13^5))*($J13^2)</f>
        <v>922.6815595014486</v>
      </c>
      <c r="V13" s="38">
        <f aca="true" t="shared" si="15" ref="V13:V43">($N$3+$N$7*$L13+$N$11*($L13^2)+$R$3*($L13^3)+$R$7*($L13^4)+$R$11*($L13^5))*$K13*($J13^2)</f>
        <v>-3706.8846331853056</v>
      </c>
      <c r="W13" s="38">
        <f aca="true" t="shared" si="16" ref="W13:W43">($O$3+$O$7*$L13+$O$11*($L13^2)+$S$3*($L13^3)+$S$7*($L13^4)+$S$11*($L13^5))*($K13^2)*($J13^2)</f>
        <v>4878.553589218547</v>
      </c>
      <c r="X13" s="38">
        <f aca="true" t="shared" si="17" ref="X13:X43">($P$3+$P$7*$L13+$P$11*($L13^2)+$T$3*($L13^3)+$T$7*($L13^4)+$T$11*($L13^5))*($K13^3)*($J13^2)</f>
        <v>-2111.9880119679246</v>
      </c>
      <c r="Y13" s="38">
        <f aca="true" t="shared" si="18" ref="Y13:Y43">($M$4+$M$8*$L13+$M$12*($L13^2)+$Q$4*($L13^3)+$Q$8*($L13^4)+$Q$12*($L13^5))*($J13^3)</f>
        <v>-827.9992066703817</v>
      </c>
      <c r="Z13" s="38">
        <f aca="true" t="shared" si="19" ref="Z13:Z43">($N$4+$N$8*$L13+$N$12*($L13^2)+$R$4*($L13^3)+$R$8*($L13^4)+$R$12*($L13^5))*$K13*($J13^3)</f>
        <v>3162.025474503571</v>
      </c>
      <c r="AA13" s="38">
        <f aca="true" t="shared" si="20" ref="AA13:AA43">($O$4+$O$8*$L13+$O$12*($L13^2)+$S$4*($L13^3)+$S$8*($L13^4)+$S$12*($L13^5))*($K13^2)*($J13^3)</f>
        <v>-3968.233053685013</v>
      </c>
      <c r="AB13" s="38">
        <f aca="true" t="shared" si="21" ref="AB13:AB43">($P$4+$P$8*$L13+$P$12*($L13^2)+$T$4*($L13^3)+$T$8*($L13^4)+$T$12*($L13^5))*($K13^3)*($J13^3)</f>
        <v>1639.9501233962137</v>
      </c>
    </row>
    <row r="14" spans="1:28" ht="18" customHeight="1">
      <c r="A14" s="46"/>
      <c r="B14" s="72">
        <v>2</v>
      </c>
      <c r="C14" s="95">
        <v>0</v>
      </c>
      <c r="D14" s="96"/>
      <c r="E14" s="96"/>
      <c r="F14" s="95"/>
      <c r="G14" s="73">
        <f t="shared" si="0"/>
        <v>0</v>
      </c>
      <c r="H14" s="73">
        <f t="shared" si="1"/>
        <v>0</v>
      </c>
      <c r="I14" s="74">
        <f t="shared" si="2"/>
        <v>0</v>
      </c>
      <c r="J14" s="71">
        <f t="shared" si="3"/>
        <v>3</v>
      </c>
      <c r="K14" s="71">
        <f t="shared" si="4"/>
        <v>9</v>
      </c>
      <c r="L14" s="71">
        <f t="shared" si="5"/>
        <v>25</v>
      </c>
      <c r="M14" s="38">
        <f t="shared" si="6"/>
        <v>-78.66428809097852</v>
      </c>
      <c r="N14" s="38">
        <f t="shared" si="7"/>
        <v>294.9548308763624</v>
      </c>
      <c r="O14" s="38">
        <f t="shared" si="8"/>
        <v>-341.0623661968284</v>
      </c>
      <c r="P14" s="38">
        <f t="shared" si="9"/>
        <v>189.18881118544408</v>
      </c>
      <c r="Q14" s="38">
        <f t="shared" si="10"/>
        <v>-9.216794225445483</v>
      </c>
      <c r="R14" s="38">
        <f t="shared" si="11"/>
        <v>323.08289920783136</v>
      </c>
      <c r="S14" s="38">
        <f t="shared" si="12"/>
        <v>-764.1573289698499</v>
      </c>
      <c r="T14" s="38">
        <f t="shared" si="13"/>
        <v>495.218825275211</v>
      </c>
      <c r="U14" s="38">
        <f t="shared" si="14"/>
        <v>922.6815595014486</v>
      </c>
      <c r="V14" s="38">
        <f t="shared" si="15"/>
        <v>-3706.8846331853056</v>
      </c>
      <c r="W14" s="38">
        <f t="shared" si="16"/>
        <v>4878.553589218547</v>
      </c>
      <c r="X14" s="38">
        <f t="shared" si="17"/>
        <v>-2111.9880119679246</v>
      </c>
      <c r="Y14" s="38">
        <f t="shared" si="18"/>
        <v>-827.9992066703817</v>
      </c>
      <c r="Z14" s="38">
        <f t="shared" si="19"/>
        <v>3162.025474503571</v>
      </c>
      <c r="AA14" s="38">
        <f t="shared" si="20"/>
        <v>-3968.233053685013</v>
      </c>
      <c r="AB14" s="38">
        <f t="shared" si="21"/>
        <v>1639.9501233962137</v>
      </c>
    </row>
    <row r="15" spans="1:28" ht="18" customHeight="1">
      <c r="A15" s="46"/>
      <c r="B15" s="72">
        <v>3</v>
      </c>
      <c r="C15" s="95">
        <v>0</v>
      </c>
      <c r="D15" s="96"/>
      <c r="E15" s="96"/>
      <c r="F15" s="95"/>
      <c r="G15" s="73">
        <f t="shared" si="0"/>
        <v>0</v>
      </c>
      <c r="H15" s="73">
        <f t="shared" si="1"/>
        <v>0</v>
      </c>
      <c r="I15" s="74">
        <f t="shared" si="2"/>
        <v>0</v>
      </c>
      <c r="J15" s="71">
        <f t="shared" si="3"/>
        <v>3</v>
      </c>
      <c r="K15" s="71">
        <f t="shared" si="4"/>
        <v>9</v>
      </c>
      <c r="L15" s="71">
        <f t="shared" si="5"/>
        <v>25</v>
      </c>
      <c r="M15" s="38">
        <f t="shared" si="6"/>
        <v>-78.66428809097852</v>
      </c>
      <c r="N15" s="38">
        <f t="shared" si="7"/>
        <v>294.9548308763624</v>
      </c>
      <c r="O15" s="38">
        <f t="shared" si="8"/>
        <v>-341.0623661968284</v>
      </c>
      <c r="P15" s="38">
        <f t="shared" si="9"/>
        <v>189.18881118544408</v>
      </c>
      <c r="Q15" s="38">
        <f t="shared" si="10"/>
        <v>-9.216794225445483</v>
      </c>
      <c r="R15" s="38">
        <f t="shared" si="11"/>
        <v>323.08289920783136</v>
      </c>
      <c r="S15" s="38">
        <f t="shared" si="12"/>
        <v>-764.1573289698499</v>
      </c>
      <c r="T15" s="38">
        <f t="shared" si="13"/>
        <v>495.218825275211</v>
      </c>
      <c r="U15" s="38">
        <f t="shared" si="14"/>
        <v>922.6815595014486</v>
      </c>
      <c r="V15" s="38">
        <f t="shared" si="15"/>
        <v>-3706.8846331853056</v>
      </c>
      <c r="W15" s="38">
        <f t="shared" si="16"/>
        <v>4878.553589218547</v>
      </c>
      <c r="X15" s="38">
        <f t="shared" si="17"/>
        <v>-2111.9880119679246</v>
      </c>
      <c r="Y15" s="38">
        <f t="shared" si="18"/>
        <v>-827.9992066703817</v>
      </c>
      <c r="Z15" s="38">
        <f t="shared" si="19"/>
        <v>3162.025474503571</v>
      </c>
      <c r="AA15" s="38">
        <f t="shared" si="20"/>
        <v>-3968.233053685013</v>
      </c>
      <c r="AB15" s="38">
        <f t="shared" si="21"/>
        <v>1639.9501233962137</v>
      </c>
    </row>
    <row r="16" spans="1:28" ht="18" customHeight="1">
      <c r="A16" s="46"/>
      <c r="B16" s="72">
        <v>4</v>
      </c>
      <c r="C16" s="95">
        <v>0</v>
      </c>
      <c r="D16" s="96"/>
      <c r="E16" s="96"/>
      <c r="F16" s="95"/>
      <c r="G16" s="73">
        <f t="shared" si="0"/>
        <v>0</v>
      </c>
      <c r="H16" s="73">
        <f t="shared" si="1"/>
        <v>0</v>
      </c>
      <c r="I16" s="74">
        <f t="shared" si="2"/>
        <v>0</v>
      </c>
      <c r="J16" s="71">
        <f t="shared" si="3"/>
        <v>3</v>
      </c>
      <c r="K16" s="71">
        <f t="shared" si="4"/>
        <v>9</v>
      </c>
      <c r="L16" s="71">
        <f t="shared" si="5"/>
        <v>25</v>
      </c>
      <c r="M16" s="38">
        <f t="shared" si="6"/>
        <v>-78.66428809097852</v>
      </c>
      <c r="N16" s="38">
        <f t="shared" si="7"/>
        <v>294.9548308763624</v>
      </c>
      <c r="O16" s="38">
        <f t="shared" si="8"/>
        <v>-341.0623661968284</v>
      </c>
      <c r="P16" s="38">
        <f t="shared" si="9"/>
        <v>189.18881118544408</v>
      </c>
      <c r="Q16" s="38">
        <f t="shared" si="10"/>
        <v>-9.216794225445483</v>
      </c>
      <c r="R16" s="38">
        <f t="shared" si="11"/>
        <v>323.08289920783136</v>
      </c>
      <c r="S16" s="38">
        <f t="shared" si="12"/>
        <v>-764.1573289698499</v>
      </c>
      <c r="T16" s="38">
        <f t="shared" si="13"/>
        <v>495.218825275211</v>
      </c>
      <c r="U16" s="38">
        <f t="shared" si="14"/>
        <v>922.6815595014486</v>
      </c>
      <c r="V16" s="38">
        <f t="shared" si="15"/>
        <v>-3706.8846331853056</v>
      </c>
      <c r="W16" s="38">
        <f t="shared" si="16"/>
        <v>4878.553589218547</v>
      </c>
      <c r="X16" s="38">
        <f t="shared" si="17"/>
        <v>-2111.9880119679246</v>
      </c>
      <c r="Y16" s="38">
        <f t="shared" si="18"/>
        <v>-827.9992066703817</v>
      </c>
      <c r="Z16" s="38">
        <f t="shared" si="19"/>
        <v>3162.025474503571</v>
      </c>
      <c r="AA16" s="38">
        <f t="shared" si="20"/>
        <v>-3968.233053685013</v>
      </c>
      <c r="AB16" s="38">
        <f t="shared" si="21"/>
        <v>1639.9501233962137</v>
      </c>
    </row>
    <row r="17" spans="1:28" ht="18" customHeight="1">
      <c r="A17" s="46"/>
      <c r="B17" s="72">
        <v>5</v>
      </c>
      <c r="C17" s="95">
        <v>0</v>
      </c>
      <c r="D17" s="96"/>
      <c r="E17" s="96"/>
      <c r="F17" s="95"/>
      <c r="G17" s="73">
        <f t="shared" si="0"/>
        <v>0</v>
      </c>
      <c r="H17" s="73">
        <f t="shared" si="1"/>
        <v>0</v>
      </c>
      <c r="I17" s="74">
        <f t="shared" si="2"/>
        <v>0</v>
      </c>
      <c r="J17" s="71">
        <f t="shared" si="3"/>
        <v>3</v>
      </c>
      <c r="K17" s="71">
        <f t="shared" si="4"/>
        <v>9</v>
      </c>
      <c r="L17" s="71">
        <f t="shared" si="5"/>
        <v>25</v>
      </c>
      <c r="M17" s="38">
        <f t="shared" si="6"/>
        <v>-78.66428809097852</v>
      </c>
      <c r="N17" s="38">
        <f t="shared" si="7"/>
        <v>294.9548308763624</v>
      </c>
      <c r="O17" s="38">
        <f t="shared" si="8"/>
        <v>-341.0623661968284</v>
      </c>
      <c r="P17" s="38">
        <f t="shared" si="9"/>
        <v>189.18881118544408</v>
      </c>
      <c r="Q17" s="38">
        <f t="shared" si="10"/>
        <v>-9.216794225445483</v>
      </c>
      <c r="R17" s="38">
        <f t="shared" si="11"/>
        <v>323.08289920783136</v>
      </c>
      <c r="S17" s="38">
        <f t="shared" si="12"/>
        <v>-764.1573289698499</v>
      </c>
      <c r="T17" s="38">
        <f t="shared" si="13"/>
        <v>495.218825275211</v>
      </c>
      <c r="U17" s="38">
        <f t="shared" si="14"/>
        <v>922.6815595014486</v>
      </c>
      <c r="V17" s="38">
        <f t="shared" si="15"/>
        <v>-3706.8846331853056</v>
      </c>
      <c r="W17" s="38">
        <f t="shared" si="16"/>
        <v>4878.553589218547</v>
      </c>
      <c r="X17" s="38">
        <f t="shared" si="17"/>
        <v>-2111.9880119679246</v>
      </c>
      <c r="Y17" s="38">
        <f t="shared" si="18"/>
        <v>-827.9992066703817</v>
      </c>
      <c r="Z17" s="38">
        <f t="shared" si="19"/>
        <v>3162.025474503571</v>
      </c>
      <c r="AA17" s="38">
        <f t="shared" si="20"/>
        <v>-3968.233053685013</v>
      </c>
      <c r="AB17" s="38">
        <f t="shared" si="21"/>
        <v>1639.9501233962137</v>
      </c>
    </row>
    <row r="18" spans="1:28" ht="18" customHeight="1">
      <c r="A18" s="46"/>
      <c r="B18" s="72">
        <v>6</v>
      </c>
      <c r="C18" s="95">
        <v>0</v>
      </c>
      <c r="D18" s="96"/>
      <c r="E18" s="96"/>
      <c r="F18" s="95"/>
      <c r="G18" s="73">
        <f t="shared" si="0"/>
        <v>0</v>
      </c>
      <c r="H18" s="73">
        <f t="shared" si="1"/>
        <v>0</v>
      </c>
      <c r="I18" s="74">
        <f t="shared" si="2"/>
        <v>0</v>
      </c>
      <c r="J18" s="71">
        <f t="shared" si="3"/>
        <v>3</v>
      </c>
      <c r="K18" s="71">
        <f t="shared" si="4"/>
        <v>9</v>
      </c>
      <c r="L18" s="71">
        <f t="shared" si="5"/>
        <v>25</v>
      </c>
      <c r="M18" s="38">
        <f t="shared" si="6"/>
        <v>-78.66428809097852</v>
      </c>
      <c r="N18" s="38">
        <f t="shared" si="7"/>
        <v>294.9548308763624</v>
      </c>
      <c r="O18" s="38">
        <f t="shared" si="8"/>
        <v>-341.0623661968284</v>
      </c>
      <c r="P18" s="38">
        <f t="shared" si="9"/>
        <v>189.18881118544408</v>
      </c>
      <c r="Q18" s="38">
        <f t="shared" si="10"/>
        <v>-9.216794225445483</v>
      </c>
      <c r="R18" s="38">
        <f t="shared" si="11"/>
        <v>323.08289920783136</v>
      </c>
      <c r="S18" s="38">
        <f t="shared" si="12"/>
        <v>-764.1573289698499</v>
      </c>
      <c r="T18" s="38">
        <f t="shared" si="13"/>
        <v>495.218825275211</v>
      </c>
      <c r="U18" s="38">
        <f t="shared" si="14"/>
        <v>922.6815595014486</v>
      </c>
      <c r="V18" s="38">
        <f t="shared" si="15"/>
        <v>-3706.8846331853056</v>
      </c>
      <c r="W18" s="38">
        <f t="shared" si="16"/>
        <v>4878.553589218547</v>
      </c>
      <c r="X18" s="38">
        <f t="shared" si="17"/>
        <v>-2111.9880119679246</v>
      </c>
      <c r="Y18" s="38">
        <f t="shared" si="18"/>
        <v>-827.9992066703817</v>
      </c>
      <c r="Z18" s="38">
        <f t="shared" si="19"/>
        <v>3162.025474503571</v>
      </c>
      <c r="AA18" s="38">
        <f t="shared" si="20"/>
        <v>-3968.233053685013</v>
      </c>
      <c r="AB18" s="38">
        <f t="shared" si="21"/>
        <v>1639.9501233962137</v>
      </c>
    </row>
    <row r="19" spans="1:28" ht="18" customHeight="1">
      <c r="A19" s="46"/>
      <c r="B19" s="72">
        <v>7</v>
      </c>
      <c r="C19" s="95">
        <v>0</v>
      </c>
      <c r="D19" s="96"/>
      <c r="E19" s="96"/>
      <c r="F19" s="95"/>
      <c r="G19" s="73">
        <f t="shared" si="0"/>
        <v>0</v>
      </c>
      <c r="H19" s="73">
        <f t="shared" si="1"/>
        <v>0</v>
      </c>
      <c r="I19" s="74">
        <f t="shared" si="2"/>
        <v>0</v>
      </c>
      <c r="J19" s="71">
        <f t="shared" si="3"/>
        <v>3</v>
      </c>
      <c r="K19" s="71">
        <f t="shared" si="4"/>
        <v>9</v>
      </c>
      <c r="L19" s="71">
        <f t="shared" si="5"/>
        <v>25</v>
      </c>
      <c r="M19" s="38">
        <f t="shared" si="6"/>
        <v>-78.66428809097852</v>
      </c>
      <c r="N19" s="38">
        <f t="shared" si="7"/>
        <v>294.9548308763624</v>
      </c>
      <c r="O19" s="38">
        <f t="shared" si="8"/>
        <v>-341.0623661968284</v>
      </c>
      <c r="P19" s="38">
        <f t="shared" si="9"/>
        <v>189.18881118544408</v>
      </c>
      <c r="Q19" s="38">
        <f t="shared" si="10"/>
        <v>-9.216794225445483</v>
      </c>
      <c r="R19" s="38">
        <f t="shared" si="11"/>
        <v>323.08289920783136</v>
      </c>
      <c r="S19" s="38">
        <f t="shared" si="12"/>
        <v>-764.1573289698499</v>
      </c>
      <c r="T19" s="38">
        <f t="shared" si="13"/>
        <v>495.218825275211</v>
      </c>
      <c r="U19" s="38">
        <f t="shared" si="14"/>
        <v>922.6815595014486</v>
      </c>
      <c r="V19" s="38">
        <f t="shared" si="15"/>
        <v>-3706.8846331853056</v>
      </c>
      <c r="W19" s="38">
        <f t="shared" si="16"/>
        <v>4878.553589218547</v>
      </c>
      <c r="X19" s="38">
        <f t="shared" si="17"/>
        <v>-2111.9880119679246</v>
      </c>
      <c r="Y19" s="38">
        <f t="shared" si="18"/>
        <v>-827.9992066703817</v>
      </c>
      <c r="Z19" s="38">
        <f t="shared" si="19"/>
        <v>3162.025474503571</v>
      </c>
      <c r="AA19" s="38">
        <f t="shared" si="20"/>
        <v>-3968.233053685013</v>
      </c>
      <c r="AB19" s="38">
        <f t="shared" si="21"/>
        <v>1639.9501233962137</v>
      </c>
    </row>
    <row r="20" spans="1:28" ht="18" customHeight="1">
      <c r="A20" s="46"/>
      <c r="B20" s="72">
        <v>8</v>
      </c>
      <c r="C20" s="95">
        <v>0</v>
      </c>
      <c r="D20" s="96"/>
      <c r="E20" s="96"/>
      <c r="F20" s="95"/>
      <c r="G20" s="73">
        <f t="shared" si="0"/>
        <v>0</v>
      </c>
      <c r="H20" s="73">
        <f t="shared" si="1"/>
        <v>0</v>
      </c>
      <c r="I20" s="74">
        <f t="shared" si="2"/>
        <v>0</v>
      </c>
      <c r="J20" s="71">
        <f t="shared" si="3"/>
        <v>3</v>
      </c>
      <c r="K20" s="71">
        <f t="shared" si="4"/>
        <v>9</v>
      </c>
      <c r="L20" s="71">
        <f t="shared" si="5"/>
        <v>25</v>
      </c>
      <c r="M20" s="38">
        <f t="shared" si="6"/>
        <v>-78.66428809097852</v>
      </c>
      <c r="N20" s="38">
        <f t="shared" si="7"/>
        <v>294.9548308763624</v>
      </c>
      <c r="O20" s="38">
        <f t="shared" si="8"/>
        <v>-341.0623661968284</v>
      </c>
      <c r="P20" s="38">
        <f t="shared" si="9"/>
        <v>189.18881118544408</v>
      </c>
      <c r="Q20" s="38">
        <f t="shared" si="10"/>
        <v>-9.216794225445483</v>
      </c>
      <c r="R20" s="38">
        <f t="shared" si="11"/>
        <v>323.08289920783136</v>
      </c>
      <c r="S20" s="38">
        <f t="shared" si="12"/>
        <v>-764.1573289698499</v>
      </c>
      <c r="T20" s="38">
        <f t="shared" si="13"/>
        <v>495.218825275211</v>
      </c>
      <c r="U20" s="38">
        <f t="shared" si="14"/>
        <v>922.6815595014486</v>
      </c>
      <c r="V20" s="38">
        <f t="shared" si="15"/>
        <v>-3706.8846331853056</v>
      </c>
      <c r="W20" s="38">
        <f t="shared" si="16"/>
        <v>4878.553589218547</v>
      </c>
      <c r="X20" s="38">
        <f t="shared" si="17"/>
        <v>-2111.9880119679246</v>
      </c>
      <c r="Y20" s="38">
        <f t="shared" si="18"/>
        <v>-827.9992066703817</v>
      </c>
      <c r="Z20" s="38">
        <f t="shared" si="19"/>
        <v>3162.025474503571</v>
      </c>
      <c r="AA20" s="38">
        <f t="shared" si="20"/>
        <v>-3968.233053685013</v>
      </c>
      <c r="AB20" s="38">
        <f t="shared" si="21"/>
        <v>1639.9501233962137</v>
      </c>
    </row>
    <row r="21" spans="1:28" ht="18" customHeight="1">
      <c r="A21" s="46"/>
      <c r="B21" s="72">
        <v>9</v>
      </c>
      <c r="C21" s="95">
        <v>0</v>
      </c>
      <c r="D21" s="96"/>
      <c r="E21" s="96"/>
      <c r="F21" s="95"/>
      <c r="G21" s="73">
        <f t="shared" si="0"/>
        <v>0</v>
      </c>
      <c r="H21" s="73">
        <f t="shared" si="1"/>
        <v>0</v>
      </c>
      <c r="I21" s="74">
        <f t="shared" si="2"/>
        <v>0</v>
      </c>
      <c r="J21" s="71">
        <f t="shared" si="3"/>
        <v>3</v>
      </c>
      <c r="K21" s="71">
        <f t="shared" si="4"/>
        <v>9</v>
      </c>
      <c r="L21" s="71">
        <f t="shared" si="5"/>
        <v>25</v>
      </c>
      <c r="M21" s="38">
        <f t="shared" si="6"/>
        <v>-78.66428809097852</v>
      </c>
      <c r="N21" s="38">
        <f t="shared" si="7"/>
        <v>294.9548308763624</v>
      </c>
      <c r="O21" s="38">
        <f t="shared" si="8"/>
        <v>-341.0623661968284</v>
      </c>
      <c r="P21" s="38">
        <f t="shared" si="9"/>
        <v>189.18881118544408</v>
      </c>
      <c r="Q21" s="38">
        <f t="shared" si="10"/>
        <v>-9.216794225445483</v>
      </c>
      <c r="R21" s="38">
        <f t="shared" si="11"/>
        <v>323.08289920783136</v>
      </c>
      <c r="S21" s="38">
        <f t="shared" si="12"/>
        <v>-764.1573289698499</v>
      </c>
      <c r="T21" s="38">
        <f t="shared" si="13"/>
        <v>495.218825275211</v>
      </c>
      <c r="U21" s="38">
        <f t="shared" si="14"/>
        <v>922.6815595014486</v>
      </c>
      <c r="V21" s="38">
        <f t="shared" si="15"/>
        <v>-3706.8846331853056</v>
      </c>
      <c r="W21" s="38">
        <f t="shared" si="16"/>
        <v>4878.553589218547</v>
      </c>
      <c r="X21" s="38">
        <f t="shared" si="17"/>
        <v>-2111.9880119679246</v>
      </c>
      <c r="Y21" s="38">
        <f t="shared" si="18"/>
        <v>-827.9992066703817</v>
      </c>
      <c r="Z21" s="38">
        <f t="shared" si="19"/>
        <v>3162.025474503571</v>
      </c>
      <c r="AA21" s="38">
        <f t="shared" si="20"/>
        <v>-3968.233053685013</v>
      </c>
      <c r="AB21" s="38">
        <f t="shared" si="21"/>
        <v>1639.9501233962137</v>
      </c>
    </row>
    <row r="22" spans="1:28" ht="18" customHeight="1">
      <c r="A22" s="46"/>
      <c r="B22" s="72">
        <v>10</v>
      </c>
      <c r="C22" s="95">
        <v>0</v>
      </c>
      <c r="D22" s="96"/>
      <c r="E22" s="96"/>
      <c r="F22" s="95"/>
      <c r="G22" s="73">
        <f t="shared" si="0"/>
        <v>0</v>
      </c>
      <c r="H22" s="73">
        <f t="shared" si="1"/>
        <v>0</v>
      </c>
      <c r="I22" s="74">
        <f t="shared" si="2"/>
        <v>0</v>
      </c>
      <c r="J22" s="71">
        <f t="shared" si="3"/>
        <v>3</v>
      </c>
      <c r="K22" s="71">
        <f t="shared" si="4"/>
        <v>9</v>
      </c>
      <c r="L22" s="71">
        <f t="shared" si="5"/>
        <v>25</v>
      </c>
      <c r="M22" s="38">
        <f t="shared" si="6"/>
        <v>-78.66428809097852</v>
      </c>
      <c r="N22" s="38">
        <f t="shared" si="7"/>
        <v>294.9548308763624</v>
      </c>
      <c r="O22" s="38">
        <f t="shared" si="8"/>
        <v>-341.0623661968284</v>
      </c>
      <c r="P22" s="38">
        <f t="shared" si="9"/>
        <v>189.18881118544408</v>
      </c>
      <c r="Q22" s="38">
        <f t="shared" si="10"/>
        <v>-9.216794225445483</v>
      </c>
      <c r="R22" s="38">
        <f t="shared" si="11"/>
        <v>323.08289920783136</v>
      </c>
      <c r="S22" s="38">
        <f t="shared" si="12"/>
        <v>-764.1573289698499</v>
      </c>
      <c r="T22" s="38">
        <f t="shared" si="13"/>
        <v>495.218825275211</v>
      </c>
      <c r="U22" s="38">
        <f t="shared" si="14"/>
        <v>922.6815595014486</v>
      </c>
      <c r="V22" s="38">
        <f t="shared" si="15"/>
        <v>-3706.8846331853056</v>
      </c>
      <c r="W22" s="38">
        <f t="shared" si="16"/>
        <v>4878.553589218547</v>
      </c>
      <c r="X22" s="38">
        <f t="shared" si="17"/>
        <v>-2111.9880119679246</v>
      </c>
      <c r="Y22" s="38">
        <f t="shared" si="18"/>
        <v>-827.9992066703817</v>
      </c>
      <c r="Z22" s="38">
        <f t="shared" si="19"/>
        <v>3162.025474503571</v>
      </c>
      <c r="AA22" s="38">
        <f t="shared" si="20"/>
        <v>-3968.233053685013</v>
      </c>
      <c r="AB22" s="38">
        <f t="shared" si="21"/>
        <v>1639.9501233962137</v>
      </c>
    </row>
    <row r="23" spans="1:28" ht="18" customHeight="1">
      <c r="A23" s="46"/>
      <c r="B23" s="72">
        <v>11</v>
      </c>
      <c r="C23" s="95">
        <v>0</v>
      </c>
      <c r="D23" s="96"/>
      <c r="E23" s="96"/>
      <c r="F23" s="95"/>
      <c r="G23" s="73">
        <f t="shared" si="0"/>
        <v>0</v>
      </c>
      <c r="H23" s="73">
        <f t="shared" si="1"/>
        <v>0</v>
      </c>
      <c r="I23" s="74">
        <f t="shared" si="2"/>
        <v>0</v>
      </c>
      <c r="J23" s="71">
        <f t="shared" si="3"/>
        <v>3</v>
      </c>
      <c r="K23" s="71">
        <f t="shared" si="4"/>
        <v>9</v>
      </c>
      <c r="L23" s="71">
        <f t="shared" si="5"/>
        <v>25</v>
      </c>
      <c r="M23" s="38">
        <f t="shared" si="6"/>
        <v>-78.66428809097852</v>
      </c>
      <c r="N23" s="38">
        <f t="shared" si="7"/>
        <v>294.9548308763624</v>
      </c>
      <c r="O23" s="38">
        <f t="shared" si="8"/>
        <v>-341.0623661968284</v>
      </c>
      <c r="P23" s="38">
        <f t="shared" si="9"/>
        <v>189.18881118544408</v>
      </c>
      <c r="Q23" s="38">
        <f t="shared" si="10"/>
        <v>-9.216794225445483</v>
      </c>
      <c r="R23" s="38">
        <f t="shared" si="11"/>
        <v>323.08289920783136</v>
      </c>
      <c r="S23" s="38">
        <f t="shared" si="12"/>
        <v>-764.1573289698499</v>
      </c>
      <c r="T23" s="38">
        <f t="shared" si="13"/>
        <v>495.218825275211</v>
      </c>
      <c r="U23" s="38">
        <f t="shared" si="14"/>
        <v>922.6815595014486</v>
      </c>
      <c r="V23" s="38">
        <f t="shared" si="15"/>
        <v>-3706.8846331853056</v>
      </c>
      <c r="W23" s="38">
        <f t="shared" si="16"/>
        <v>4878.553589218547</v>
      </c>
      <c r="X23" s="38">
        <f t="shared" si="17"/>
        <v>-2111.9880119679246</v>
      </c>
      <c r="Y23" s="38">
        <f t="shared" si="18"/>
        <v>-827.9992066703817</v>
      </c>
      <c r="Z23" s="38">
        <f t="shared" si="19"/>
        <v>3162.025474503571</v>
      </c>
      <c r="AA23" s="38">
        <f t="shared" si="20"/>
        <v>-3968.233053685013</v>
      </c>
      <c r="AB23" s="38">
        <f t="shared" si="21"/>
        <v>1639.9501233962137</v>
      </c>
    </row>
    <row r="24" spans="1:28" ht="18" customHeight="1">
      <c r="A24" s="46"/>
      <c r="B24" s="72">
        <v>12</v>
      </c>
      <c r="C24" s="95">
        <v>0</v>
      </c>
      <c r="D24" s="96"/>
      <c r="E24" s="96"/>
      <c r="F24" s="95"/>
      <c r="G24" s="73">
        <f t="shared" si="0"/>
        <v>0</v>
      </c>
      <c r="H24" s="73">
        <f t="shared" si="1"/>
        <v>0</v>
      </c>
      <c r="I24" s="74">
        <f t="shared" si="2"/>
        <v>0</v>
      </c>
      <c r="J24" s="71">
        <f t="shared" si="3"/>
        <v>3</v>
      </c>
      <c r="K24" s="71">
        <f t="shared" si="4"/>
        <v>9</v>
      </c>
      <c r="L24" s="71">
        <f t="shared" si="5"/>
        <v>25</v>
      </c>
      <c r="M24" s="38">
        <f t="shared" si="6"/>
        <v>-78.66428809097852</v>
      </c>
      <c r="N24" s="38">
        <f t="shared" si="7"/>
        <v>294.9548308763624</v>
      </c>
      <c r="O24" s="38">
        <f t="shared" si="8"/>
        <v>-341.0623661968284</v>
      </c>
      <c r="P24" s="38">
        <f t="shared" si="9"/>
        <v>189.18881118544408</v>
      </c>
      <c r="Q24" s="38">
        <f t="shared" si="10"/>
        <v>-9.216794225445483</v>
      </c>
      <c r="R24" s="38">
        <f t="shared" si="11"/>
        <v>323.08289920783136</v>
      </c>
      <c r="S24" s="38">
        <f t="shared" si="12"/>
        <v>-764.1573289698499</v>
      </c>
      <c r="T24" s="38">
        <f t="shared" si="13"/>
        <v>495.218825275211</v>
      </c>
      <c r="U24" s="38">
        <f t="shared" si="14"/>
        <v>922.6815595014486</v>
      </c>
      <c r="V24" s="38">
        <f t="shared" si="15"/>
        <v>-3706.8846331853056</v>
      </c>
      <c r="W24" s="38">
        <f t="shared" si="16"/>
        <v>4878.553589218547</v>
      </c>
      <c r="X24" s="38">
        <f t="shared" si="17"/>
        <v>-2111.9880119679246</v>
      </c>
      <c r="Y24" s="38">
        <f t="shared" si="18"/>
        <v>-827.9992066703817</v>
      </c>
      <c r="Z24" s="38">
        <f t="shared" si="19"/>
        <v>3162.025474503571</v>
      </c>
      <c r="AA24" s="38">
        <f t="shared" si="20"/>
        <v>-3968.233053685013</v>
      </c>
      <c r="AB24" s="38">
        <f t="shared" si="21"/>
        <v>1639.9501233962137</v>
      </c>
    </row>
    <row r="25" spans="1:28" ht="18" customHeight="1">
      <c r="A25" s="46"/>
      <c r="B25" s="72">
        <v>13</v>
      </c>
      <c r="C25" s="95">
        <v>0</v>
      </c>
      <c r="D25" s="96"/>
      <c r="E25" s="96"/>
      <c r="F25" s="95"/>
      <c r="G25" s="73">
        <f t="shared" si="0"/>
        <v>0</v>
      </c>
      <c r="H25" s="73">
        <f t="shared" si="1"/>
        <v>0</v>
      </c>
      <c r="I25" s="74">
        <f t="shared" si="2"/>
        <v>0</v>
      </c>
      <c r="J25" s="71">
        <f t="shared" si="3"/>
        <v>3</v>
      </c>
      <c r="K25" s="71">
        <f t="shared" si="4"/>
        <v>9</v>
      </c>
      <c r="L25" s="71">
        <f t="shared" si="5"/>
        <v>25</v>
      </c>
      <c r="M25" s="38">
        <f t="shared" si="6"/>
        <v>-78.66428809097852</v>
      </c>
      <c r="N25" s="38">
        <f t="shared" si="7"/>
        <v>294.9548308763624</v>
      </c>
      <c r="O25" s="38">
        <f t="shared" si="8"/>
        <v>-341.0623661968284</v>
      </c>
      <c r="P25" s="38">
        <f t="shared" si="9"/>
        <v>189.18881118544408</v>
      </c>
      <c r="Q25" s="38">
        <f t="shared" si="10"/>
        <v>-9.216794225445483</v>
      </c>
      <c r="R25" s="38">
        <f t="shared" si="11"/>
        <v>323.08289920783136</v>
      </c>
      <c r="S25" s="38">
        <f t="shared" si="12"/>
        <v>-764.1573289698499</v>
      </c>
      <c r="T25" s="38">
        <f t="shared" si="13"/>
        <v>495.218825275211</v>
      </c>
      <c r="U25" s="38">
        <f t="shared" si="14"/>
        <v>922.6815595014486</v>
      </c>
      <c r="V25" s="38">
        <f t="shared" si="15"/>
        <v>-3706.8846331853056</v>
      </c>
      <c r="W25" s="38">
        <f t="shared" si="16"/>
        <v>4878.553589218547</v>
      </c>
      <c r="X25" s="38">
        <f t="shared" si="17"/>
        <v>-2111.9880119679246</v>
      </c>
      <c r="Y25" s="38">
        <f t="shared" si="18"/>
        <v>-827.9992066703817</v>
      </c>
      <c r="Z25" s="38">
        <f t="shared" si="19"/>
        <v>3162.025474503571</v>
      </c>
      <c r="AA25" s="38">
        <f t="shared" si="20"/>
        <v>-3968.233053685013</v>
      </c>
      <c r="AB25" s="38">
        <f t="shared" si="21"/>
        <v>1639.9501233962137</v>
      </c>
    </row>
    <row r="26" spans="1:28" ht="18" customHeight="1">
      <c r="A26" s="46"/>
      <c r="B26" s="72">
        <v>14</v>
      </c>
      <c r="C26" s="95">
        <v>0</v>
      </c>
      <c r="D26" s="96"/>
      <c r="E26" s="96"/>
      <c r="F26" s="95"/>
      <c r="G26" s="73">
        <f t="shared" si="0"/>
        <v>0</v>
      </c>
      <c r="H26" s="73">
        <f t="shared" si="1"/>
        <v>0</v>
      </c>
      <c r="I26" s="74">
        <f t="shared" si="2"/>
        <v>0</v>
      </c>
      <c r="J26" s="71">
        <f t="shared" si="3"/>
        <v>3</v>
      </c>
      <c r="K26" s="71">
        <f t="shared" si="4"/>
        <v>9</v>
      </c>
      <c r="L26" s="71">
        <f t="shared" si="5"/>
        <v>25</v>
      </c>
      <c r="M26" s="38">
        <f t="shared" si="6"/>
        <v>-78.66428809097852</v>
      </c>
      <c r="N26" s="38">
        <f t="shared" si="7"/>
        <v>294.9548308763624</v>
      </c>
      <c r="O26" s="38">
        <f t="shared" si="8"/>
        <v>-341.0623661968284</v>
      </c>
      <c r="P26" s="38">
        <f t="shared" si="9"/>
        <v>189.18881118544408</v>
      </c>
      <c r="Q26" s="38">
        <f t="shared" si="10"/>
        <v>-9.216794225445483</v>
      </c>
      <c r="R26" s="38">
        <f t="shared" si="11"/>
        <v>323.08289920783136</v>
      </c>
      <c r="S26" s="38">
        <f t="shared" si="12"/>
        <v>-764.1573289698499</v>
      </c>
      <c r="T26" s="38">
        <f t="shared" si="13"/>
        <v>495.218825275211</v>
      </c>
      <c r="U26" s="38">
        <f t="shared" si="14"/>
        <v>922.6815595014486</v>
      </c>
      <c r="V26" s="38">
        <f t="shared" si="15"/>
        <v>-3706.8846331853056</v>
      </c>
      <c r="W26" s="38">
        <f t="shared" si="16"/>
        <v>4878.553589218547</v>
      </c>
      <c r="X26" s="38">
        <f t="shared" si="17"/>
        <v>-2111.9880119679246</v>
      </c>
      <c r="Y26" s="38">
        <f t="shared" si="18"/>
        <v>-827.9992066703817</v>
      </c>
      <c r="Z26" s="38">
        <f t="shared" si="19"/>
        <v>3162.025474503571</v>
      </c>
      <c r="AA26" s="38">
        <f t="shared" si="20"/>
        <v>-3968.233053685013</v>
      </c>
      <c r="AB26" s="38">
        <f t="shared" si="21"/>
        <v>1639.9501233962137</v>
      </c>
    </row>
    <row r="27" spans="1:28" ht="18" customHeight="1">
      <c r="A27" s="46"/>
      <c r="B27" s="72">
        <v>15</v>
      </c>
      <c r="C27" s="95">
        <v>0</v>
      </c>
      <c r="D27" s="96"/>
      <c r="E27" s="96"/>
      <c r="F27" s="95"/>
      <c r="G27" s="73">
        <f t="shared" si="0"/>
        <v>0</v>
      </c>
      <c r="H27" s="73">
        <f t="shared" si="1"/>
        <v>0</v>
      </c>
      <c r="I27" s="74">
        <f t="shared" si="2"/>
        <v>0</v>
      </c>
      <c r="J27" s="71">
        <f t="shared" si="3"/>
        <v>3</v>
      </c>
      <c r="K27" s="71">
        <f t="shared" si="4"/>
        <v>9</v>
      </c>
      <c r="L27" s="71">
        <f t="shared" si="5"/>
        <v>25</v>
      </c>
      <c r="M27" s="38">
        <f t="shared" si="6"/>
        <v>-78.66428809097852</v>
      </c>
      <c r="N27" s="38">
        <f t="shared" si="7"/>
        <v>294.9548308763624</v>
      </c>
      <c r="O27" s="38">
        <f t="shared" si="8"/>
        <v>-341.0623661968284</v>
      </c>
      <c r="P27" s="38">
        <f t="shared" si="9"/>
        <v>189.18881118544408</v>
      </c>
      <c r="Q27" s="38">
        <f t="shared" si="10"/>
        <v>-9.216794225445483</v>
      </c>
      <c r="R27" s="38">
        <f t="shared" si="11"/>
        <v>323.08289920783136</v>
      </c>
      <c r="S27" s="38">
        <f t="shared" si="12"/>
        <v>-764.1573289698499</v>
      </c>
      <c r="T27" s="38">
        <f t="shared" si="13"/>
        <v>495.218825275211</v>
      </c>
      <c r="U27" s="38">
        <f t="shared" si="14"/>
        <v>922.6815595014486</v>
      </c>
      <c r="V27" s="38">
        <f t="shared" si="15"/>
        <v>-3706.8846331853056</v>
      </c>
      <c r="W27" s="38">
        <f t="shared" si="16"/>
        <v>4878.553589218547</v>
      </c>
      <c r="X27" s="38">
        <f t="shared" si="17"/>
        <v>-2111.9880119679246</v>
      </c>
      <c r="Y27" s="38">
        <f t="shared" si="18"/>
        <v>-827.9992066703817</v>
      </c>
      <c r="Z27" s="38">
        <f t="shared" si="19"/>
        <v>3162.025474503571</v>
      </c>
      <c r="AA27" s="38">
        <f t="shared" si="20"/>
        <v>-3968.233053685013</v>
      </c>
      <c r="AB27" s="38">
        <f t="shared" si="21"/>
        <v>1639.9501233962137</v>
      </c>
    </row>
    <row r="28" spans="1:28" ht="18" customHeight="1">
      <c r="A28" s="46"/>
      <c r="B28" s="72">
        <v>16</v>
      </c>
      <c r="C28" s="95">
        <v>0</v>
      </c>
      <c r="D28" s="96"/>
      <c r="E28" s="96"/>
      <c r="F28" s="95"/>
      <c r="G28" s="73">
        <f t="shared" si="0"/>
        <v>0</v>
      </c>
      <c r="H28" s="73">
        <f t="shared" si="1"/>
        <v>0</v>
      </c>
      <c r="I28" s="74">
        <f t="shared" si="2"/>
        <v>0</v>
      </c>
      <c r="J28" s="71">
        <f t="shared" si="3"/>
        <v>3</v>
      </c>
      <c r="K28" s="71">
        <f t="shared" si="4"/>
        <v>9</v>
      </c>
      <c r="L28" s="71">
        <f t="shared" si="5"/>
        <v>25</v>
      </c>
      <c r="M28" s="38">
        <f t="shared" si="6"/>
        <v>-78.66428809097852</v>
      </c>
      <c r="N28" s="38">
        <f t="shared" si="7"/>
        <v>294.9548308763624</v>
      </c>
      <c r="O28" s="38">
        <f t="shared" si="8"/>
        <v>-341.0623661968284</v>
      </c>
      <c r="P28" s="38">
        <f t="shared" si="9"/>
        <v>189.18881118544408</v>
      </c>
      <c r="Q28" s="38">
        <f t="shared" si="10"/>
        <v>-9.216794225445483</v>
      </c>
      <c r="R28" s="38">
        <f t="shared" si="11"/>
        <v>323.08289920783136</v>
      </c>
      <c r="S28" s="38">
        <f t="shared" si="12"/>
        <v>-764.1573289698499</v>
      </c>
      <c r="T28" s="38">
        <f t="shared" si="13"/>
        <v>495.218825275211</v>
      </c>
      <c r="U28" s="38">
        <f t="shared" si="14"/>
        <v>922.6815595014486</v>
      </c>
      <c r="V28" s="38">
        <f t="shared" si="15"/>
        <v>-3706.8846331853056</v>
      </c>
      <c r="W28" s="38">
        <f t="shared" si="16"/>
        <v>4878.553589218547</v>
      </c>
      <c r="X28" s="38">
        <f t="shared" si="17"/>
        <v>-2111.9880119679246</v>
      </c>
      <c r="Y28" s="38">
        <f t="shared" si="18"/>
        <v>-827.9992066703817</v>
      </c>
      <c r="Z28" s="38">
        <f t="shared" si="19"/>
        <v>3162.025474503571</v>
      </c>
      <c r="AA28" s="38">
        <f t="shared" si="20"/>
        <v>-3968.233053685013</v>
      </c>
      <c r="AB28" s="38">
        <f t="shared" si="21"/>
        <v>1639.9501233962137</v>
      </c>
    </row>
    <row r="29" spans="1:28" ht="18" customHeight="1">
      <c r="A29" s="46"/>
      <c r="B29" s="72">
        <v>17</v>
      </c>
      <c r="C29" s="95">
        <v>0</v>
      </c>
      <c r="D29" s="96"/>
      <c r="E29" s="96"/>
      <c r="F29" s="95"/>
      <c r="G29" s="73">
        <f t="shared" si="0"/>
        <v>0</v>
      </c>
      <c r="H29" s="73">
        <f t="shared" si="1"/>
        <v>0</v>
      </c>
      <c r="I29" s="74">
        <f t="shared" si="2"/>
        <v>0</v>
      </c>
      <c r="J29" s="71">
        <f t="shared" si="3"/>
        <v>3</v>
      </c>
      <c r="K29" s="71">
        <f t="shared" si="4"/>
        <v>9</v>
      </c>
      <c r="L29" s="71">
        <f t="shared" si="5"/>
        <v>25</v>
      </c>
      <c r="M29" s="38">
        <f t="shared" si="6"/>
        <v>-78.66428809097852</v>
      </c>
      <c r="N29" s="38">
        <f t="shared" si="7"/>
        <v>294.9548308763624</v>
      </c>
      <c r="O29" s="38">
        <f t="shared" si="8"/>
        <v>-341.0623661968284</v>
      </c>
      <c r="P29" s="38">
        <f t="shared" si="9"/>
        <v>189.18881118544408</v>
      </c>
      <c r="Q29" s="38">
        <f t="shared" si="10"/>
        <v>-9.216794225445483</v>
      </c>
      <c r="R29" s="38">
        <f t="shared" si="11"/>
        <v>323.08289920783136</v>
      </c>
      <c r="S29" s="38">
        <f t="shared" si="12"/>
        <v>-764.1573289698499</v>
      </c>
      <c r="T29" s="38">
        <f t="shared" si="13"/>
        <v>495.218825275211</v>
      </c>
      <c r="U29" s="38">
        <f t="shared" si="14"/>
        <v>922.6815595014486</v>
      </c>
      <c r="V29" s="38">
        <f t="shared" si="15"/>
        <v>-3706.8846331853056</v>
      </c>
      <c r="W29" s="38">
        <f t="shared" si="16"/>
        <v>4878.553589218547</v>
      </c>
      <c r="X29" s="38">
        <f t="shared" si="17"/>
        <v>-2111.9880119679246</v>
      </c>
      <c r="Y29" s="38">
        <f t="shared" si="18"/>
        <v>-827.9992066703817</v>
      </c>
      <c r="Z29" s="38">
        <f t="shared" si="19"/>
        <v>3162.025474503571</v>
      </c>
      <c r="AA29" s="38">
        <f t="shared" si="20"/>
        <v>-3968.233053685013</v>
      </c>
      <c r="AB29" s="38">
        <f t="shared" si="21"/>
        <v>1639.9501233962137</v>
      </c>
    </row>
    <row r="30" spans="1:28" ht="18" customHeight="1">
      <c r="A30" s="46"/>
      <c r="B30" s="72">
        <v>18</v>
      </c>
      <c r="C30" s="95">
        <v>0</v>
      </c>
      <c r="D30" s="96"/>
      <c r="E30" s="96"/>
      <c r="F30" s="95"/>
      <c r="G30" s="73">
        <f t="shared" si="0"/>
        <v>0</v>
      </c>
      <c r="H30" s="73">
        <f t="shared" si="1"/>
        <v>0</v>
      </c>
      <c r="I30" s="74">
        <f t="shared" si="2"/>
        <v>0</v>
      </c>
      <c r="J30" s="71">
        <f t="shared" si="3"/>
        <v>3</v>
      </c>
      <c r="K30" s="71">
        <f t="shared" si="4"/>
        <v>9</v>
      </c>
      <c r="L30" s="71">
        <f t="shared" si="5"/>
        <v>25</v>
      </c>
      <c r="M30" s="38">
        <f t="shared" si="6"/>
        <v>-78.66428809097852</v>
      </c>
      <c r="N30" s="38">
        <f t="shared" si="7"/>
        <v>294.9548308763624</v>
      </c>
      <c r="O30" s="38">
        <f t="shared" si="8"/>
        <v>-341.0623661968284</v>
      </c>
      <c r="P30" s="38">
        <f t="shared" si="9"/>
        <v>189.18881118544408</v>
      </c>
      <c r="Q30" s="38">
        <f t="shared" si="10"/>
        <v>-9.216794225445483</v>
      </c>
      <c r="R30" s="38">
        <f t="shared" si="11"/>
        <v>323.08289920783136</v>
      </c>
      <c r="S30" s="38">
        <f t="shared" si="12"/>
        <v>-764.1573289698499</v>
      </c>
      <c r="T30" s="38">
        <f t="shared" si="13"/>
        <v>495.218825275211</v>
      </c>
      <c r="U30" s="38">
        <f t="shared" si="14"/>
        <v>922.6815595014486</v>
      </c>
      <c r="V30" s="38">
        <f t="shared" si="15"/>
        <v>-3706.8846331853056</v>
      </c>
      <c r="W30" s="38">
        <f t="shared" si="16"/>
        <v>4878.553589218547</v>
      </c>
      <c r="X30" s="38">
        <f t="shared" si="17"/>
        <v>-2111.9880119679246</v>
      </c>
      <c r="Y30" s="38">
        <f t="shared" si="18"/>
        <v>-827.9992066703817</v>
      </c>
      <c r="Z30" s="38">
        <f t="shared" si="19"/>
        <v>3162.025474503571</v>
      </c>
      <c r="AA30" s="38">
        <f t="shared" si="20"/>
        <v>-3968.233053685013</v>
      </c>
      <c r="AB30" s="38">
        <f t="shared" si="21"/>
        <v>1639.9501233962137</v>
      </c>
    </row>
    <row r="31" spans="1:28" ht="18" customHeight="1">
      <c r="A31" s="46"/>
      <c r="B31" s="72">
        <v>19</v>
      </c>
      <c r="C31" s="95">
        <v>0</v>
      </c>
      <c r="D31" s="96"/>
      <c r="E31" s="96"/>
      <c r="F31" s="95"/>
      <c r="G31" s="73">
        <f t="shared" si="0"/>
        <v>0</v>
      </c>
      <c r="H31" s="73">
        <f t="shared" si="1"/>
        <v>0</v>
      </c>
      <c r="I31" s="74">
        <f t="shared" si="2"/>
        <v>0</v>
      </c>
      <c r="J31" s="71">
        <f t="shared" si="3"/>
        <v>3</v>
      </c>
      <c r="K31" s="71">
        <f t="shared" si="4"/>
        <v>9</v>
      </c>
      <c r="L31" s="71">
        <f t="shared" si="5"/>
        <v>25</v>
      </c>
      <c r="M31" s="38">
        <f t="shared" si="6"/>
        <v>-78.66428809097852</v>
      </c>
      <c r="N31" s="38">
        <f t="shared" si="7"/>
        <v>294.9548308763624</v>
      </c>
      <c r="O31" s="38">
        <f t="shared" si="8"/>
        <v>-341.0623661968284</v>
      </c>
      <c r="P31" s="38">
        <f t="shared" si="9"/>
        <v>189.18881118544408</v>
      </c>
      <c r="Q31" s="38">
        <f t="shared" si="10"/>
        <v>-9.216794225445483</v>
      </c>
      <c r="R31" s="38">
        <f t="shared" si="11"/>
        <v>323.08289920783136</v>
      </c>
      <c r="S31" s="38">
        <f t="shared" si="12"/>
        <v>-764.1573289698499</v>
      </c>
      <c r="T31" s="38">
        <f t="shared" si="13"/>
        <v>495.218825275211</v>
      </c>
      <c r="U31" s="38">
        <f t="shared" si="14"/>
        <v>922.6815595014486</v>
      </c>
      <c r="V31" s="38">
        <f t="shared" si="15"/>
        <v>-3706.8846331853056</v>
      </c>
      <c r="W31" s="38">
        <f t="shared" si="16"/>
        <v>4878.553589218547</v>
      </c>
      <c r="X31" s="38">
        <f t="shared" si="17"/>
        <v>-2111.9880119679246</v>
      </c>
      <c r="Y31" s="38">
        <f t="shared" si="18"/>
        <v>-827.9992066703817</v>
      </c>
      <c r="Z31" s="38">
        <f t="shared" si="19"/>
        <v>3162.025474503571</v>
      </c>
      <c r="AA31" s="38">
        <f t="shared" si="20"/>
        <v>-3968.233053685013</v>
      </c>
      <c r="AB31" s="38">
        <f t="shared" si="21"/>
        <v>1639.9501233962137</v>
      </c>
    </row>
    <row r="32" spans="1:28" ht="18" customHeight="1">
      <c r="A32" s="46"/>
      <c r="B32" s="72">
        <v>20</v>
      </c>
      <c r="C32" s="95">
        <v>0</v>
      </c>
      <c r="D32" s="96"/>
      <c r="E32" s="96"/>
      <c r="F32" s="95"/>
      <c r="G32" s="73">
        <f t="shared" si="0"/>
        <v>0</v>
      </c>
      <c r="H32" s="73">
        <f t="shared" si="1"/>
        <v>0</v>
      </c>
      <c r="I32" s="74">
        <f t="shared" si="2"/>
        <v>0</v>
      </c>
      <c r="J32" s="71">
        <f t="shared" si="3"/>
        <v>3</v>
      </c>
      <c r="K32" s="71">
        <f t="shared" si="4"/>
        <v>9</v>
      </c>
      <c r="L32" s="71">
        <f t="shared" si="5"/>
        <v>25</v>
      </c>
      <c r="M32" s="38">
        <f t="shared" si="6"/>
        <v>-78.66428809097852</v>
      </c>
      <c r="N32" s="38">
        <f t="shared" si="7"/>
        <v>294.9548308763624</v>
      </c>
      <c r="O32" s="38">
        <f t="shared" si="8"/>
        <v>-341.0623661968284</v>
      </c>
      <c r="P32" s="38">
        <f t="shared" si="9"/>
        <v>189.18881118544408</v>
      </c>
      <c r="Q32" s="38">
        <f t="shared" si="10"/>
        <v>-9.216794225445483</v>
      </c>
      <c r="R32" s="38">
        <f t="shared" si="11"/>
        <v>323.08289920783136</v>
      </c>
      <c r="S32" s="38">
        <f t="shared" si="12"/>
        <v>-764.1573289698499</v>
      </c>
      <c r="T32" s="38">
        <f t="shared" si="13"/>
        <v>495.218825275211</v>
      </c>
      <c r="U32" s="38">
        <f t="shared" si="14"/>
        <v>922.6815595014486</v>
      </c>
      <c r="V32" s="38">
        <f t="shared" si="15"/>
        <v>-3706.8846331853056</v>
      </c>
      <c r="W32" s="38">
        <f t="shared" si="16"/>
        <v>4878.553589218547</v>
      </c>
      <c r="X32" s="38">
        <f t="shared" si="17"/>
        <v>-2111.9880119679246</v>
      </c>
      <c r="Y32" s="38">
        <f t="shared" si="18"/>
        <v>-827.9992066703817</v>
      </c>
      <c r="Z32" s="38">
        <f t="shared" si="19"/>
        <v>3162.025474503571</v>
      </c>
      <c r="AA32" s="38">
        <f t="shared" si="20"/>
        <v>-3968.233053685013</v>
      </c>
      <c r="AB32" s="38">
        <f t="shared" si="21"/>
        <v>1639.9501233962137</v>
      </c>
    </row>
    <row r="33" spans="1:28" ht="18" customHeight="1">
      <c r="A33" s="46"/>
      <c r="B33" s="72">
        <v>21</v>
      </c>
      <c r="C33" s="95">
        <v>0</v>
      </c>
      <c r="D33" s="96"/>
      <c r="E33" s="96"/>
      <c r="F33" s="95"/>
      <c r="G33" s="73">
        <f t="shared" si="0"/>
        <v>0</v>
      </c>
      <c r="H33" s="73">
        <f t="shared" si="1"/>
        <v>0</v>
      </c>
      <c r="I33" s="74">
        <f t="shared" si="2"/>
        <v>0</v>
      </c>
      <c r="J33" s="71">
        <f t="shared" si="3"/>
        <v>3</v>
      </c>
      <c r="K33" s="71">
        <f t="shared" si="4"/>
        <v>9</v>
      </c>
      <c r="L33" s="71">
        <f t="shared" si="5"/>
        <v>25</v>
      </c>
      <c r="M33" s="38">
        <f t="shared" si="6"/>
        <v>-78.66428809097852</v>
      </c>
      <c r="N33" s="38">
        <f t="shared" si="7"/>
        <v>294.9548308763624</v>
      </c>
      <c r="O33" s="38">
        <f t="shared" si="8"/>
        <v>-341.0623661968284</v>
      </c>
      <c r="P33" s="38">
        <f t="shared" si="9"/>
        <v>189.18881118544408</v>
      </c>
      <c r="Q33" s="38">
        <f t="shared" si="10"/>
        <v>-9.216794225445483</v>
      </c>
      <c r="R33" s="38">
        <f t="shared" si="11"/>
        <v>323.08289920783136</v>
      </c>
      <c r="S33" s="38">
        <f t="shared" si="12"/>
        <v>-764.1573289698499</v>
      </c>
      <c r="T33" s="38">
        <f t="shared" si="13"/>
        <v>495.218825275211</v>
      </c>
      <c r="U33" s="38">
        <f t="shared" si="14"/>
        <v>922.6815595014486</v>
      </c>
      <c r="V33" s="38">
        <f t="shared" si="15"/>
        <v>-3706.8846331853056</v>
      </c>
      <c r="W33" s="38">
        <f t="shared" si="16"/>
        <v>4878.553589218547</v>
      </c>
      <c r="X33" s="38">
        <f t="shared" si="17"/>
        <v>-2111.9880119679246</v>
      </c>
      <c r="Y33" s="38">
        <f t="shared" si="18"/>
        <v>-827.9992066703817</v>
      </c>
      <c r="Z33" s="38">
        <f t="shared" si="19"/>
        <v>3162.025474503571</v>
      </c>
      <c r="AA33" s="38">
        <f t="shared" si="20"/>
        <v>-3968.233053685013</v>
      </c>
      <c r="AB33" s="38">
        <f t="shared" si="21"/>
        <v>1639.9501233962137</v>
      </c>
    </row>
    <row r="34" spans="1:28" ht="18" customHeight="1">
      <c r="A34" s="46"/>
      <c r="B34" s="72">
        <v>22</v>
      </c>
      <c r="C34" s="95">
        <v>0</v>
      </c>
      <c r="D34" s="96"/>
      <c r="E34" s="96"/>
      <c r="F34" s="95"/>
      <c r="G34" s="73">
        <f t="shared" si="0"/>
        <v>0</v>
      </c>
      <c r="H34" s="73">
        <f t="shared" si="1"/>
        <v>0</v>
      </c>
      <c r="I34" s="74">
        <f t="shared" si="2"/>
        <v>0</v>
      </c>
      <c r="J34" s="71">
        <f t="shared" si="3"/>
        <v>3</v>
      </c>
      <c r="K34" s="71">
        <f t="shared" si="4"/>
        <v>9</v>
      </c>
      <c r="L34" s="71">
        <f t="shared" si="5"/>
        <v>25</v>
      </c>
      <c r="M34" s="38">
        <f t="shared" si="6"/>
        <v>-78.66428809097852</v>
      </c>
      <c r="N34" s="38">
        <f t="shared" si="7"/>
        <v>294.9548308763624</v>
      </c>
      <c r="O34" s="38">
        <f t="shared" si="8"/>
        <v>-341.0623661968284</v>
      </c>
      <c r="P34" s="38">
        <f t="shared" si="9"/>
        <v>189.18881118544408</v>
      </c>
      <c r="Q34" s="38">
        <f t="shared" si="10"/>
        <v>-9.216794225445483</v>
      </c>
      <c r="R34" s="38">
        <f t="shared" si="11"/>
        <v>323.08289920783136</v>
      </c>
      <c r="S34" s="38">
        <f t="shared" si="12"/>
        <v>-764.1573289698499</v>
      </c>
      <c r="T34" s="38">
        <f t="shared" si="13"/>
        <v>495.218825275211</v>
      </c>
      <c r="U34" s="38">
        <f t="shared" si="14"/>
        <v>922.6815595014486</v>
      </c>
      <c r="V34" s="38">
        <f t="shared" si="15"/>
        <v>-3706.8846331853056</v>
      </c>
      <c r="W34" s="38">
        <f t="shared" si="16"/>
        <v>4878.553589218547</v>
      </c>
      <c r="X34" s="38">
        <f t="shared" si="17"/>
        <v>-2111.9880119679246</v>
      </c>
      <c r="Y34" s="38">
        <f t="shared" si="18"/>
        <v>-827.9992066703817</v>
      </c>
      <c r="Z34" s="38">
        <f t="shared" si="19"/>
        <v>3162.025474503571</v>
      </c>
      <c r="AA34" s="38">
        <f t="shared" si="20"/>
        <v>-3968.233053685013</v>
      </c>
      <c r="AB34" s="38">
        <f t="shared" si="21"/>
        <v>1639.9501233962137</v>
      </c>
    </row>
    <row r="35" spans="1:28" ht="18" customHeight="1">
      <c r="A35" s="46"/>
      <c r="B35" s="72">
        <v>23</v>
      </c>
      <c r="C35" s="95">
        <v>0</v>
      </c>
      <c r="D35" s="96"/>
      <c r="E35" s="96"/>
      <c r="F35" s="95"/>
      <c r="G35" s="73">
        <f t="shared" si="0"/>
        <v>0</v>
      </c>
      <c r="H35" s="73">
        <f t="shared" si="1"/>
        <v>0</v>
      </c>
      <c r="I35" s="74">
        <f t="shared" si="2"/>
        <v>0</v>
      </c>
      <c r="J35" s="71">
        <f t="shared" si="3"/>
        <v>3</v>
      </c>
      <c r="K35" s="71">
        <f t="shared" si="4"/>
        <v>9</v>
      </c>
      <c r="L35" s="71">
        <f t="shared" si="5"/>
        <v>25</v>
      </c>
      <c r="M35" s="38">
        <f t="shared" si="6"/>
        <v>-78.66428809097852</v>
      </c>
      <c r="N35" s="38">
        <f t="shared" si="7"/>
        <v>294.9548308763624</v>
      </c>
      <c r="O35" s="38">
        <f t="shared" si="8"/>
        <v>-341.0623661968284</v>
      </c>
      <c r="P35" s="38">
        <f t="shared" si="9"/>
        <v>189.18881118544408</v>
      </c>
      <c r="Q35" s="38">
        <f t="shared" si="10"/>
        <v>-9.216794225445483</v>
      </c>
      <c r="R35" s="38">
        <f t="shared" si="11"/>
        <v>323.08289920783136</v>
      </c>
      <c r="S35" s="38">
        <f t="shared" si="12"/>
        <v>-764.1573289698499</v>
      </c>
      <c r="T35" s="38">
        <f t="shared" si="13"/>
        <v>495.218825275211</v>
      </c>
      <c r="U35" s="38">
        <f t="shared" si="14"/>
        <v>922.6815595014486</v>
      </c>
      <c r="V35" s="38">
        <f t="shared" si="15"/>
        <v>-3706.8846331853056</v>
      </c>
      <c r="W35" s="38">
        <f t="shared" si="16"/>
        <v>4878.553589218547</v>
      </c>
      <c r="X35" s="38">
        <f t="shared" si="17"/>
        <v>-2111.9880119679246</v>
      </c>
      <c r="Y35" s="38">
        <f t="shared" si="18"/>
        <v>-827.9992066703817</v>
      </c>
      <c r="Z35" s="38">
        <f t="shared" si="19"/>
        <v>3162.025474503571</v>
      </c>
      <c r="AA35" s="38">
        <f t="shared" si="20"/>
        <v>-3968.233053685013</v>
      </c>
      <c r="AB35" s="38">
        <f t="shared" si="21"/>
        <v>1639.9501233962137</v>
      </c>
    </row>
    <row r="36" spans="1:28" ht="18" customHeight="1">
      <c r="A36" s="46"/>
      <c r="B36" s="72">
        <v>24</v>
      </c>
      <c r="C36" s="95">
        <v>0</v>
      </c>
      <c r="D36" s="96"/>
      <c r="E36" s="96"/>
      <c r="F36" s="95"/>
      <c r="G36" s="73">
        <f t="shared" si="0"/>
        <v>0</v>
      </c>
      <c r="H36" s="73">
        <f t="shared" si="1"/>
        <v>0</v>
      </c>
      <c r="I36" s="74">
        <f t="shared" si="2"/>
        <v>0</v>
      </c>
      <c r="J36" s="71">
        <f t="shared" si="3"/>
        <v>3</v>
      </c>
      <c r="K36" s="71">
        <f t="shared" si="4"/>
        <v>9</v>
      </c>
      <c r="L36" s="71">
        <f t="shared" si="5"/>
        <v>25</v>
      </c>
      <c r="M36" s="38">
        <f t="shared" si="6"/>
        <v>-78.66428809097852</v>
      </c>
      <c r="N36" s="38">
        <f t="shared" si="7"/>
        <v>294.9548308763624</v>
      </c>
      <c r="O36" s="38">
        <f t="shared" si="8"/>
        <v>-341.0623661968284</v>
      </c>
      <c r="P36" s="38">
        <f t="shared" si="9"/>
        <v>189.18881118544408</v>
      </c>
      <c r="Q36" s="38">
        <f t="shared" si="10"/>
        <v>-9.216794225445483</v>
      </c>
      <c r="R36" s="38">
        <f t="shared" si="11"/>
        <v>323.08289920783136</v>
      </c>
      <c r="S36" s="38">
        <f t="shared" si="12"/>
        <v>-764.1573289698499</v>
      </c>
      <c r="T36" s="38">
        <f t="shared" si="13"/>
        <v>495.218825275211</v>
      </c>
      <c r="U36" s="38">
        <f t="shared" si="14"/>
        <v>922.6815595014486</v>
      </c>
      <c r="V36" s="38">
        <f t="shared" si="15"/>
        <v>-3706.8846331853056</v>
      </c>
      <c r="W36" s="38">
        <f t="shared" si="16"/>
        <v>4878.553589218547</v>
      </c>
      <c r="X36" s="38">
        <f t="shared" si="17"/>
        <v>-2111.9880119679246</v>
      </c>
      <c r="Y36" s="38">
        <f t="shared" si="18"/>
        <v>-827.9992066703817</v>
      </c>
      <c r="Z36" s="38">
        <f t="shared" si="19"/>
        <v>3162.025474503571</v>
      </c>
      <c r="AA36" s="38">
        <f t="shared" si="20"/>
        <v>-3968.233053685013</v>
      </c>
      <c r="AB36" s="38">
        <f t="shared" si="21"/>
        <v>1639.9501233962137</v>
      </c>
    </row>
    <row r="37" spans="1:28" ht="18" customHeight="1">
      <c r="A37" s="46"/>
      <c r="B37" s="72">
        <v>25</v>
      </c>
      <c r="C37" s="95">
        <v>0</v>
      </c>
      <c r="D37" s="96"/>
      <c r="E37" s="96"/>
      <c r="F37" s="95"/>
      <c r="G37" s="73">
        <f t="shared" si="0"/>
        <v>0</v>
      </c>
      <c r="H37" s="73">
        <f t="shared" si="1"/>
        <v>0</v>
      </c>
      <c r="I37" s="74">
        <f t="shared" si="2"/>
        <v>0</v>
      </c>
      <c r="J37" s="71">
        <f t="shared" si="3"/>
        <v>3</v>
      </c>
      <c r="K37" s="71">
        <f t="shared" si="4"/>
        <v>9</v>
      </c>
      <c r="L37" s="71">
        <f t="shared" si="5"/>
        <v>25</v>
      </c>
      <c r="M37" s="38">
        <f t="shared" si="6"/>
        <v>-78.66428809097852</v>
      </c>
      <c r="N37" s="38">
        <f t="shared" si="7"/>
        <v>294.9548308763624</v>
      </c>
      <c r="O37" s="38">
        <f t="shared" si="8"/>
        <v>-341.0623661968284</v>
      </c>
      <c r="P37" s="38">
        <f t="shared" si="9"/>
        <v>189.18881118544408</v>
      </c>
      <c r="Q37" s="38">
        <f t="shared" si="10"/>
        <v>-9.216794225445483</v>
      </c>
      <c r="R37" s="38">
        <f t="shared" si="11"/>
        <v>323.08289920783136</v>
      </c>
      <c r="S37" s="38">
        <f t="shared" si="12"/>
        <v>-764.1573289698499</v>
      </c>
      <c r="T37" s="38">
        <f t="shared" si="13"/>
        <v>495.218825275211</v>
      </c>
      <c r="U37" s="38">
        <f t="shared" si="14"/>
        <v>922.6815595014486</v>
      </c>
      <c r="V37" s="38">
        <f t="shared" si="15"/>
        <v>-3706.8846331853056</v>
      </c>
      <c r="W37" s="38">
        <f t="shared" si="16"/>
        <v>4878.553589218547</v>
      </c>
      <c r="X37" s="38">
        <f t="shared" si="17"/>
        <v>-2111.9880119679246</v>
      </c>
      <c r="Y37" s="38">
        <f t="shared" si="18"/>
        <v>-827.9992066703817</v>
      </c>
      <c r="Z37" s="38">
        <f t="shared" si="19"/>
        <v>3162.025474503571</v>
      </c>
      <c r="AA37" s="38">
        <f t="shared" si="20"/>
        <v>-3968.233053685013</v>
      </c>
      <c r="AB37" s="38">
        <f t="shared" si="21"/>
        <v>1639.9501233962137</v>
      </c>
    </row>
    <row r="38" spans="1:28" ht="18" customHeight="1">
      <c r="A38" s="46"/>
      <c r="B38" s="72">
        <v>26</v>
      </c>
      <c r="C38" s="95">
        <v>0</v>
      </c>
      <c r="D38" s="96"/>
      <c r="E38" s="96"/>
      <c r="F38" s="95"/>
      <c r="G38" s="73">
        <f t="shared" si="0"/>
        <v>0</v>
      </c>
      <c r="H38" s="73">
        <f t="shared" si="1"/>
        <v>0</v>
      </c>
      <c r="I38" s="74">
        <f t="shared" si="2"/>
        <v>0</v>
      </c>
      <c r="J38" s="71">
        <f t="shared" si="3"/>
        <v>3</v>
      </c>
      <c r="K38" s="71">
        <f t="shared" si="4"/>
        <v>9</v>
      </c>
      <c r="L38" s="71">
        <f t="shared" si="5"/>
        <v>25</v>
      </c>
      <c r="M38" s="38">
        <f t="shared" si="6"/>
        <v>-78.66428809097852</v>
      </c>
      <c r="N38" s="38">
        <f t="shared" si="7"/>
        <v>294.9548308763624</v>
      </c>
      <c r="O38" s="38">
        <f t="shared" si="8"/>
        <v>-341.0623661968284</v>
      </c>
      <c r="P38" s="38">
        <f t="shared" si="9"/>
        <v>189.18881118544408</v>
      </c>
      <c r="Q38" s="38">
        <f t="shared" si="10"/>
        <v>-9.216794225445483</v>
      </c>
      <c r="R38" s="38">
        <f t="shared" si="11"/>
        <v>323.08289920783136</v>
      </c>
      <c r="S38" s="38">
        <f t="shared" si="12"/>
        <v>-764.1573289698499</v>
      </c>
      <c r="T38" s="38">
        <f t="shared" si="13"/>
        <v>495.218825275211</v>
      </c>
      <c r="U38" s="38">
        <f t="shared" si="14"/>
        <v>922.6815595014486</v>
      </c>
      <c r="V38" s="38">
        <f t="shared" si="15"/>
        <v>-3706.8846331853056</v>
      </c>
      <c r="W38" s="38">
        <f t="shared" si="16"/>
        <v>4878.553589218547</v>
      </c>
      <c r="X38" s="38">
        <f t="shared" si="17"/>
        <v>-2111.9880119679246</v>
      </c>
      <c r="Y38" s="38">
        <f t="shared" si="18"/>
        <v>-827.9992066703817</v>
      </c>
      <c r="Z38" s="38">
        <f t="shared" si="19"/>
        <v>3162.025474503571</v>
      </c>
      <c r="AA38" s="38">
        <f t="shared" si="20"/>
        <v>-3968.233053685013</v>
      </c>
      <c r="AB38" s="38">
        <f t="shared" si="21"/>
        <v>1639.9501233962137</v>
      </c>
    </row>
    <row r="39" spans="1:28" ht="18" customHeight="1">
      <c r="A39" s="46"/>
      <c r="B39" s="72">
        <v>27</v>
      </c>
      <c r="C39" s="95">
        <v>0</v>
      </c>
      <c r="D39" s="96"/>
      <c r="E39" s="96"/>
      <c r="F39" s="95"/>
      <c r="G39" s="73">
        <f t="shared" si="0"/>
        <v>0</v>
      </c>
      <c r="H39" s="73">
        <f t="shared" si="1"/>
        <v>0</v>
      </c>
      <c r="I39" s="74">
        <f t="shared" si="2"/>
        <v>0</v>
      </c>
      <c r="J39" s="71">
        <f t="shared" si="3"/>
        <v>3</v>
      </c>
      <c r="K39" s="71">
        <f t="shared" si="4"/>
        <v>9</v>
      </c>
      <c r="L39" s="71">
        <f t="shared" si="5"/>
        <v>25</v>
      </c>
      <c r="M39" s="38">
        <f t="shared" si="6"/>
        <v>-78.66428809097852</v>
      </c>
      <c r="N39" s="38">
        <f t="shared" si="7"/>
        <v>294.9548308763624</v>
      </c>
      <c r="O39" s="38">
        <f t="shared" si="8"/>
        <v>-341.0623661968284</v>
      </c>
      <c r="P39" s="38">
        <f t="shared" si="9"/>
        <v>189.18881118544408</v>
      </c>
      <c r="Q39" s="38">
        <f t="shared" si="10"/>
        <v>-9.216794225445483</v>
      </c>
      <c r="R39" s="38">
        <f t="shared" si="11"/>
        <v>323.08289920783136</v>
      </c>
      <c r="S39" s="38">
        <f t="shared" si="12"/>
        <v>-764.1573289698499</v>
      </c>
      <c r="T39" s="38">
        <f t="shared" si="13"/>
        <v>495.218825275211</v>
      </c>
      <c r="U39" s="38">
        <f t="shared" si="14"/>
        <v>922.6815595014486</v>
      </c>
      <c r="V39" s="38">
        <f t="shared" si="15"/>
        <v>-3706.8846331853056</v>
      </c>
      <c r="W39" s="38">
        <f t="shared" si="16"/>
        <v>4878.553589218547</v>
      </c>
      <c r="X39" s="38">
        <f t="shared" si="17"/>
        <v>-2111.9880119679246</v>
      </c>
      <c r="Y39" s="38">
        <f t="shared" si="18"/>
        <v>-827.9992066703817</v>
      </c>
      <c r="Z39" s="38">
        <f t="shared" si="19"/>
        <v>3162.025474503571</v>
      </c>
      <c r="AA39" s="38">
        <f t="shared" si="20"/>
        <v>-3968.233053685013</v>
      </c>
      <c r="AB39" s="38">
        <f t="shared" si="21"/>
        <v>1639.9501233962137</v>
      </c>
    </row>
    <row r="40" spans="1:28" ht="18" customHeight="1">
      <c r="A40" s="46"/>
      <c r="B40" s="72">
        <v>28</v>
      </c>
      <c r="C40" s="95">
        <v>0</v>
      </c>
      <c r="D40" s="96"/>
      <c r="E40" s="96"/>
      <c r="F40" s="95"/>
      <c r="G40" s="73">
        <f t="shared" si="0"/>
        <v>0</v>
      </c>
      <c r="H40" s="73">
        <f t="shared" si="1"/>
        <v>0</v>
      </c>
      <c r="I40" s="74">
        <f t="shared" si="2"/>
        <v>0</v>
      </c>
      <c r="J40" s="71">
        <f t="shared" si="3"/>
        <v>3</v>
      </c>
      <c r="K40" s="71">
        <f t="shared" si="4"/>
        <v>9</v>
      </c>
      <c r="L40" s="71">
        <f t="shared" si="5"/>
        <v>25</v>
      </c>
      <c r="M40" s="38">
        <f t="shared" si="6"/>
        <v>-78.66428809097852</v>
      </c>
      <c r="N40" s="38">
        <f t="shared" si="7"/>
        <v>294.9548308763624</v>
      </c>
      <c r="O40" s="38">
        <f t="shared" si="8"/>
        <v>-341.0623661968284</v>
      </c>
      <c r="P40" s="38">
        <f t="shared" si="9"/>
        <v>189.18881118544408</v>
      </c>
      <c r="Q40" s="38">
        <f t="shared" si="10"/>
        <v>-9.216794225445483</v>
      </c>
      <c r="R40" s="38">
        <f t="shared" si="11"/>
        <v>323.08289920783136</v>
      </c>
      <c r="S40" s="38">
        <f t="shared" si="12"/>
        <v>-764.1573289698499</v>
      </c>
      <c r="T40" s="38">
        <f t="shared" si="13"/>
        <v>495.218825275211</v>
      </c>
      <c r="U40" s="38">
        <f t="shared" si="14"/>
        <v>922.6815595014486</v>
      </c>
      <c r="V40" s="38">
        <f t="shared" si="15"/>
        <v>-3706.8846331853056</v>
      </c>
      <c r="W40" s="38">
        <f t="shared" si="16"/>
        <v>4878.553589218547</v>
      </c>
      <c r="X40" s="38">
        <f t="shared" si="17"/>
        <v>-2111.9880119679246</v>
      </c>
      <c r="Y40" s="38">
        <f t="shared" si="18"/>
        <v>-827.9992066703817</v>
      </c>
      <c r="Z40" s="38">
        <f t="shared" si="19"/>
        <v>3162.025474503571</v>
      </c>
      <c r="AA40" s="38">
        <f t="shared" si="20"/>
        <v>-3968.233053685013</v>
      </c>
      <c r="AB40" s="38">
        <f t="shared" si="21"/>
        <v>1639.9501233962137</v>
      </c>
    </row>
    <row r="41" spans="1:28" ht="18" customHeight="1">
      <c r="A41" s="46"/>
      <c r="B41" s="72">
        <v>29</v>
      </c>
      <c r="C41" s="95">
        <v>0</v>
      </c>
      <c r="D41" s="96"/>
      <c r="E41" s="96"/>
      <c r="F41" s="95"/>
      <c r="G41" s="73">
        <f t="shared" si="0"/>
        <v>0</v>
      </c>
      <c r="H41" s="73">
        <f t="shared" si="1"/>
        <v>0</v>
      </c>
      <c r="I41" s="74">
        <f t="shared" si="2"/>
        <v>0</v>
      </c>
      <c r="J41" s="71">
        <f t="shared" si="3"/>
        <v>3</v>
      </c>
      <c r="K41" s="71">
        <f t="shared" si="4"/>
        <v>9</v>
      </c>
      <c r="L41" s="71">
        <f t="shared" si="5"/>
        <v>25</v>
      </c>
      <c r="M41" s="38">
        <f t="shared" si="6"/>
        <v>-78.66428809097852</v>
      </c>
      <c r="N41" s="38">
        <f t="shared" si="7"/>
        <v>294.9548308763624</v>
      </c>
      <c r="O41" s="38">
        <f t="shared" si="8"/>
        <v>-341.0623661968284</v>
      </c>
      <c r="P41" s="38">
        <f t="shared" si="9"/>
        <v>189.18881118544408</v>
      </c>
      <c r="Q41" s="38">
        <f t="shared" si="10"/>
        <v>-9.216794225445483</v>
      </c>
      <c r="R41" s="38">
        <f t="shared" si="11"/>
        <v>323.08289920783136</v>
      </c>
      <c r="S41" s="38">
        <f t="shared" si="12"/>
        <v>-764.1573289698499</v>
      </c>
      <c r="T41" s="38">
        <f t="shared" si="13"/>
        <v>495.218825275211</v>
      </c>
      <c r="U41" s="38">
        <f t="shared" si="14"/>
        <v>922.6815595014486</v>
      </c>
      <c r="V41" s="38">
        <f t="shared" si="15"/>
        <v>-3706.8846331853056</v>
      </c>
      <c r="W41" s="38">
        <f t="shared" si="16"/>
        <v>4878.553589218547</v>
      </c>
      <c r="X41" s="38">
        <f t="shared" si="17"/>
        <v>-2111.9880119679246</v>
      </c>
      <c r="Y41" s="38">
        <f t="shared" si="18"/>
        <v>-827.9992066703817</v>
      </c>
      <c r="Z41" s="38">
        <f t="shared" si="19"/>
        <v>3162.025474503571</v>
      </c>
      <c r="AA41" s="38">
        <f t="shared" si="20"/>
        <v>-3968.233053685013</v>
      </c>
      <c r="AB41" s="38">
        <f t="shared" si="21"/>
        <v>1639.9501233962137</v>
      </c>
    </row>
    <row r="42" spans="1:28" ht="18" customHeight="1">
      <c r="A42" s="46"/>
      <c r="B42" s="72">
        <v>30</v>
      </c>
      <c r="C42" s="95">
        <v>0</v>
      </c>
      <c r="D42" s="96"/>
      <c r="E42" s="96"/>
      <c r="F42" s="95"/>
      <c r="G42" s="73">
        <f t="shared" si="0"/>
        <v>0</v>
      </c>
      <c r="H42" s="73">
        <f t="shared" si="1"/>
        <v>0</v>
      </c>
      <c r="I42" s="74">
        <f t="shared" si="2"/>
        <v>0</v>
      </c>
      <c r="J42" s="71">
        <f t="shared" si="3"/>
        <v>3</v>
      </c>
      <c r="K42" s="71">
        <f t="shared" si="4"/>
        <v>9</v>
      </c>
      <c r="L42" s="71">
        <f t="shared" si="5"/>
        <v>25</v>
      </c>
      <c r="M42" s="38">
        <f t="shared" si="6"/>
        <v>-78.66428809097852</v>
      </c>
      <c r="N42" s="38">
        <f t="shared" si="7"/>
        <v>294.9548308763624</v>
      </c>
      <c r="O42" s="38">
        <f t="shared" si="8"/>
        <v>-341.0623661968284</v>
      </c>
      <c r="P42" s="38">
        <f t="shared" si="9"/>
        <v>189.18881118544408</v>
      </c>
      <c r="Q42" s="38">
        <f t="shared" si="10"/>
        <v>-9.216794225445483</v>
      </c>
      <c r="R42" s="38">
        <f t="shared" si="11"/>
        <v>323.08289920783136</v>
      </c>
      <c r="S42" s="38">
        <f t="shared" si="12"/>
        <v>-764.1573289698499</v>
      </c>
      <c r="T42" s="38">
        <f t="shared" si="13"/>
        <v>495.218825275211</v>
      </c>
      <c r="U42" s="38">
        <f t="shared" si="14"/>
        <v>922.6815595014486</v>
      </c>
      <c r="V42" s="38">
        <f t="shared" si="15"/>
        <v>-3706.8846331853056</v>
      </c>
      <c r="W42" s="38">
        <f t="shared" si="16"/>
        <v>4878.553589218547</v>
      </c>
      <c r="X42" s="38">
        <f t="shared" si="17"/>
        <v>-2111.9880119679246</v>
      </c>
      <c r="Y42" s="38">
        <f t="shared" si="18"/>
        <v>-827.9992066703817</v>
      </c>
      <c r="Z42" s="38">
        <f t="shared" si="19"/>
        <v>3162.025474503571</v>
      </c>
      <c r="AA42" s="38">
        <f t="shared" si="20"/>
        <v>-3968.233053685013</v>
      </c>
      <c r="AB42" s="38">
        <f t="shared" si="21"/>
        <v>1639.9501233962137</v>
      </c>
    </row>
    <row r="43" spans="1:28" ht="18" customHeight="1" thickBot="1">
      <c r="A43" s="46"/>
      <c r="B43" s="76">
        <v>31</v>
      </c>
      <c r="C43" s="77">
        <v>0</v>
      </c>
      <c r="D43" s="78"/>
      <c r="E43" s="78"/>
      <c r="F43" s="77"/>
      <c r="G43" s="73">
        <f t="shared" si="0"/>
        <v>0</v>
      </c>
      <c r="H43" s="73">
        <f t="shared" si="1"/>
        <v>0</v>
      </c>
      <c r="I43" s="74">
        <f t="shared" si="2"/>
        <v>0</v>
      </c>
      <c r="J43" s="71">
        <f t="shared" si="3"/>
        <v>3</v>
      </c>
      <c r="K43" s="71">
        <f t="shared" si="4"/>
        <v>9</v>
      </c>
      <c r="L43" s="71">
        <f t="shared" si="5"/>
        <v>25</v>
      </c>
      <c r="M43" s="38">
        <f t="shared" si="6"/>
        <v>-78.66428809097852</v>
      </c>
      <c r="N43" s="38">
        <f t="shared" si="7"/>
        <v>294.9548308763624</v>
      </c>
      <c r="O43" s="38">
        <f t="shared" si="8"/>
        <v>-341.0623661968284</v>
      </c>
      <c r="P43" s="38">
        <f t="shared" si="9"/>
        <v>189.18881118544408</v>
      </c>
      <c r="Q43" s="38">
        <f t="shared" si="10"/>
        <v>-9.216794225445483</v>
      </c>
      <c r="R43" s="38">
        <f t="shared" si="11"/>
        <v>323.08289920783136</v>
      </c>
      <c r="S43" s="38">
        <f t="shared" si="12"/>
        <v>-764.1573289698499</v>
      </c>
      <c r="T43" s="38">
        <f t="shared" si="13"/>
        <v>495.218825275211</v>
      </c>
      <c r="U43" s="38">
        <f t="shared" si="14"/>
        <v>922.6815595014486</v>
      </c>
      <c r="V43" s="38">
        <f t="shared" si="15"/>
        <v>-3706.8846331853056</v>
      </c>
      <c r="W43" s="38">
        <f t="shared" si="16"/>
        <v>4878.553589218547</v>
      </c>
      <c r="X43" s="38">
        <f t="shared" si="17"/>
        <v>-2111.9880119679246</v>
      </c>
      <c r="Y43" s="38">
        <f t="shared" si="18"/>
        <v>-827.9992066703817</v>
      </c>
      <c r="Z43" s="38">
        <f t="shared" si="19"/>
        <v>3162.025474503571</v>
      </c>
      <c r="AA43" s="38">
        <f t="shared" si="20"/>
        <v>-3968.233053685013</v>
      </c>
      <c r="AB43" s="38">
        <f t="shared" si="21"/>
        <v>1639.9501233962137</v>
      </c>
    </row>
    <row r="44" spans="1:9" ht="13.5" thickTop="1">
      <c r="A44" s="46"/>
      <c r="B44" s="51" t="s">
        <v>112</v>
      </c>
      <c r="C44" s="79">
        <f aca="true" t="shared" si="22" ref="C44:I44">AVERAGE(C13:C43)</f>
        <v>0</v>
      </c>
      <c r="D44" s="80" t="e">
        <f t="shared" si="22"/>
        <v>#DIV/0!</v>
      </c>
      <c r="E44" s="80" t="e">
        <f t="shared" si="22"/>
        <v>#DIV/0!</v>
      </c>
      <c r="F44" s="79" t="e">
        <f t="shared" si="22"/>
        <v>#DIV/0!</v>
      </c>
      <c r="G44" s="81">
        <f t="shared" si="22"/>
        <v>0</v>
      </c>
      <c r="H44" s="81">
        <f t="shared" si="22"/>
        <v>0</v>
      </c>
      <c r="I44" s="82">
        <f t="shared" si="22"/>
        <v>0</v>
      </c>
    </row>
    <row r="45" spans="1:9" ht="12.75">
      <c r="A45" s="46"/>
      <c r="B45" s="83" t="s">
        <v>113</v>
      </c>
      <c r="C45" s="84">
        <f aca="true" t="shared" si="23" ref="C45:I45">MAX(C13:C43)</f>
        <v>0</v>
      </c>
      <c r="D45" s="85">
        <f t="shared" si="23"/>
        <v>0</v>
      </c>
      <c r="E45" s="85">
        <f t="shared" si="23"/>
        <v>0</v>
      </c>
      <c r="F45" s="84">
        <f t="shared" si="23"/>
        <v>0</v>
      </c>
      <c r="G45" s="86">
        <f t="shared" si="23"/>
        <v>0</v>
      </c>
      <c r="H45" s="86">
        <f t="shared" si="23"/>
        <v>0</v>
      </c>
      <c r="I45" s="87">
        <f t="shared" si="23"/>
        <v>0</v>
      </c>
    </row>
    <row r="46" spans="1:9" ht="13.5" thickBot="1">
      <c r="A46" s="46"/>
      <c r="B46" s="61" t="s">
        <v>114</v>
      </c>
      <c r="C46" s="88">
        <f aca="true" t="shared" si="24" ref="C46:I46">MIN(C13:C43)</f>
        <v>0</v>
      </c>
      <c r="D46" s="89">
        <f t="shared" si="24"/>
        <v>0</v>
      </c>
      <c r="E46" s="89">
        <f t="shared" si="24"/>
        <v>0</v>
      </c>
      <c r="F46" s="88">
        <f t="shared" si="24"/>
        <v>0</v>
      </c>
      <c r="G46" s="90">
        <f t="shared" si="24"/>
        <v>0</v>
      </c>
      <c r="H46" s="90">
        <f t="shared" si="24"/>
        <v>0</v>
      </c>
      <c r="I46" s="91">
        <f t="shared" si="24"/>
        <v>0</v>
      </c>
    </row>
    <row r="47" ht="13.5" thickTop="1"/>
    <row r="48" ht="12.75">
      <c r="E48" s="92"/>
    </row>
  </sheetData>
  <sheetProtection/>
  <mergeCells count="6">
    <mergeCell ref="C4:D4"/>
    <mergeCell ref="G4:H4"/>
    <mergeCell ref="C2:D2"/>
    <mergeCell ref="G2:H2"/>
    <mergeCell ref="C3:D3"/>
    <mergeCell ref="G3:H3"/>
  </mergeCells>
  <printOptions horizontalCentered="1" verticalCentered="1"/>
  <pageMargins left="0.75" right="0.75" top="0.25" bottom="0.5" header="0.5" footer="0.5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selection activeCell="A1" sqref="A1"/>
    </sheetView>
  </sheetViews>
  <sheetFormatPr defaultColWidth="10.33203125" defaultRowHeight="12.75"/>
  <cols>
    <col min="1" max="2" width="9.16015625" style="33" customWidth="1"/>
    <col min="3" max="3" width="15.5" style="34" customWidth="1"/>
    <col min="4" max="4" width="15.33203125" style="35" customWidth="1"/>
    <col min="5" max="5" width="14.33203125" style="35" customWidth="1"/>
    <col min="6" max="6" width="15.5" style="34" customWidth="1"/>
    <col min="7" max="7" width="14.16015625" style="36" customWidth="1"/>
    <col min="8" max="8" width="14.5" style="36" customWidth="1"/>
    <col min="9" max="9" width="16.5" style="35" customWidth="1"/>
    <col min="10" max="16384" width="10.33203125" style="33" customWidth="1"/>
  </cols>
  <sheetData>
    <row r="1" spans="1:28" ht="15">
      <c r="A1" s="32" t="s">
        <v>129</v>
      </c>
      <c r="J1" s="37"/>
      <c r="K1" s="37"/>
      <c r="L1" s="37"/>
      <c r="M1" s="38">
        <v>65.36505417524572</v>
      </c>
      <c r="N1" s="38">
        <v>-25.179873221626607</v>
      </c>
      <c r="O1" s="38">
        <v>5.372912049610916</v>
      </c>
      <c r="P1" s="38">
        <v>0.1358330337342366</v>
      </c>
      <c r="Q1" s="38">
        <v>-21.060716201986384</v>
      </c>
      <c r="R1" s="38">
        <v>8.729930876466758</v>
      </c>
      <c r="S1" s="38">
        <v>-1.1982585468728577</v>
      </c>
      <c r="T1" s="38">
        <v>0.053508297760689466</v>
      </c>
      <c r="U1" s="38"/>
      <c r="V1" s="38"/>
      <c r="W1" s="38"/>
      <c r="X1" s="38"/>
      <c r="Y1" s="38"/>
      <c r="Z1" s="38"/>
      <c r="AA1" s="38"/>
      <c r="AB1" s="38"/>
    </row>
    <row r="2" spans="1:28" ht="18" customHeight="1">
      <c r="A2" s="39"/>
      <c r="B2" s="104" t="s">
        <v>0</v>
      </c>
      <c r="C2" s="350">
        <f>'Turb Compliance'!$C$5:$D$5</f>
        <v>42430</v>
      </c>
      <c r="D2" s="350"/>
      <c r="E2" s="124"/>
      <c r="F2" s="104" t="s">
        <v>34</v>
      </c>
      <c r="G2" s="357"/>
      <c r="H2" s="357"/>
      <c r="I2" s="41"/>
      <c r="J2" s="37"/>
      <c r="K2" s="37"/>
      <c r="L2" s="37"/>
      <c r="M2" s="38">
        <v>-204.23986869519717</v>
      </c>
      <c r="N2" s="38">
        <v>169.08849862164206</v>
      </c>
      <c r="O2" s="38">
        <v>-35.818309720175144</v>
      </c>
      <c r="P2" s="38">
        <v>2.3156887492143685</v>
      </c>
      <c r="Q2" s="38">
        <v>40.095675980976566</v>
      </c>
      <c r="R2" s="38">
        <v>-16.79061935828776</v>
      </c>
      <c r="S2" s="38">
        <v>2.323781598776596</v>
      </c>
      <c r="T2" s="38">
        <v>-0.10630960897585164</v>
      </c>
      <c r="U2" s="38"/>
      <c r="V2" s="38"/>
      <c r="W2" s="38"/>
      <c r="X2" s="38"/>
      <c r="Y2" s="38"/>
      <c r="Z2" s="38"/>
      <c r="AA2" s="38"/>
      <c r="AB2" s="38"/>
    </row>
    <row r="3" spans="1:28" ht="18" customHeight="1">
      <c r="A3" s="43"/>
      <c r="B3" s="104" t="s">
        <v>2</v>
      </c>
      <c r="C3" s="351">
        <f>'Turb Compliance'!$C$6:$D$6</f>
        <v>42430</v>
      </c>
      <c r="D3" s="351"/>
      <c r="E3" s="124"/>
      <c r="F3" s="104" t="s">
        <v>33</v>
      </c>
      <c r="G3" s="356"/>
      <c r="H3" s="356"/>
      <c r="I3" s="44"/>
      <c r="J3" s="37"/>
      <c r="K3" s="37"/>
      <c r="L3" s="37"/>
      <c r="M3" s="38">
        <v>162.86694898046107</v>
      </c>
      <c r="N3" s="38">
        <v>-110.86815206406479</v>
      </c>
      <c r="O3" s="38">
        <v>21.551117841012896</v>
      </c>
      <c r="P3" s="38">
        <v>-1.2712117668139953</v>
      </c>
      <c r="Q3" s="38">
        <v>-22.276997541554536</v>
      </c>
      <c r="R3" s="38">
        <v>9.349268164941828</v>
      </c>
      <c r="S3" s="38">
        <v>-1.2972273115765207</v>
      </c>
      <c r="T3" s="38">
        <v>0.059385148031709904</v>
      </c>
      <c r="U3" s="38"/>
      <c r="V3" s="38"/>
      <c r="W3" s="38"/>
      <c r="X3" s="38"/>
      <c r="Y3" s="38"/>
      <c r="Z3" s="38"/>
      <c r="AA3" s="38"/>
      <c r="AB3" s="38"/>
    </row>
    <row r="4" spans="1:28" ht="18" customHeight="1">
      <c r="A4" s="43"/>
      <c r="B4" s="104" t="s">
        <v>31</v>
      </c>
      <c r="C4" s="344">
        <f>IF('Turb Compliance'!$C$7:$D$7="","",'Turb Compliance'!$C$7:$D$7)</f>
      </c>
      <c r="D4" s="344"/>
      <c r="E4" s="124"/>
      <c r="F4" s="104" t="s">
        <v>32</v>
      </c>
      <c r="G4" s="356"/>
      <c r="H4" s="356"/>
      <c r="I4" s="44"/>
      <c r="J4" s="37"/>
      <c r="K4" s="37"/>
      <c r="L4" s="37"/>
      <c r="M4" s="38">
        <v>-35.09421335064043</v>
      </c>
      <c r="N4" s="38">
        <v>21.801664245551017</v>
      </c>
      <c r="O4" s="38">
        <v>-4.030596268007439</v>
      </c>
      <c r="P4" s="38">
        <v>0.22909966451643185</v>
      </c>
      <c r="Q4" s="38">
        <v>3.730752144203924</v>
      </c>
      <c r="R4" s="38">
        <v>-1.5712363537282503</v>
      </c>
      <c r="S4" s="38">
        <v>0.21878710637303042</v>
      </c>
      <c r="T4" s="38">
        <v>-0.010046314323306531</v>
      </c>
      <c r="U4" s="38"/>
      <c r="V4" s="38"/>
      <c r="W4" s="38"/>
      <c r="X4" s="38"/>
      <c r="Y4" s="38"/>
      <c r="Z4" s="38"/>
      <c r="AA4" s="38"/>
      <c r="AB4" s="38"/>
    </row>
    <row r="5" spans="1:28" ht="12.75">
      <c r="A5" s="39"/>
      <c r="B5" s="39"/>
      <c r="C5" s="40"/>
      <c r="D5" s="41"/>
      <c r="E5" s="41"/>
      <c r="F5" s="40"/>
      <c r="G5" s="42"/>
      <c r="H5" s="42"/>
      <c r="I5" s="41"/>
      <c r="J5" s="37"/>
      <c r="K5" s="37"/>
      <c r="L5" s="37"/>
      <c r="M5" s="38">
        <v>-624.0289398057961</v>
      </c>
      <c r="N5" s="38">
        <v>260.5181159235877</v>
      </c>
      <c r="O5" s="38">
        <v>-36.190633947202365</v>
      </c>
      <c r="P5" s="38">
        <v>1.603583967063531</v>
      </c>
      <c r="Q5" s="38">
        <v>0.94149260565702</v>
      </c>
      <c r="R5" s="38">
        <v>-0.3895503930840315</v>
      </c>
      <c r="S5" s="38">
        <v>0.05335708404261164</v>
      </c>
      <c r="T5" s="38">
        <v>-0.0023786645994113434</v>
      </c>
      <c r="U5" s="38"/>
      <c r="V5" s="38"/>
      <c r="W5" s="38"/>
      <c r="X5" s="38"/>
      <c r="Y5" s="38"/>
      <c r="Z5" s="38"/>
      <c r="AA5" s="38"/>
      <c r="AB5" s="38"/>
    </row>
    <row r="6" spans="1:28" ht="12.75">
      <c r="A6" s="45"/>
      <c r="B6" s="46"/>
      <c r="C6" s="46" t="s">
        <v>101</v>
      </c>
      <c r="D6" s="48"/>
      <c r="E6" s="48"/>
      <c r="F6" s="47"/>
      <c r="G6" s="49"/>
      <c r="H6" s="50"/>
      <c r="I6" s="250">
        <f>'SEQUENCE 1'!I8</f>
        <v>2.5</v>
      </c>
      <c r="J6" s="37"/>
      <c r="K6" s="37"/>
      <c r="L6" s="37"/>
      <c r="M6" s="38">
        <v>1141.9862914972177</v>
      </c>
      <c r="N6" s="38">
        <v>-489.74828536763835</v>
      </c>
      <c r="O6" s="38">
        <v>69.43133464731395</v>
      </c>
      <c r="P6" s="38">
        <v>-3.257987804520062</v>
      </c>
      <c r="Q6" s="38">
        <v>-1.7929069839711658</v>
      </c>
      <c r="R6" s="38">
        <v>0.7486233636214243</v>
      </c>
      <c r="S6" s="38">
        <v>-0.1033107480597953</v>
      </c>
      <c r="T6" s="38">
        <v>0.0047131829120457686</v>
      </c>
      <c r="U6" s="38"/>
      <c r="V6" s="38"/>
      <c r="W6" s="38"/>
      <c r="X6" s="38"/>
      <c r="Y6" s="38"/>
      <c r="Z6" s="38"/>
      <c r="AA6" s="38"/>
      <c r="AB6" s="38"/>
    </row>
    <row r="7" spans="1:28" ht="12.75">
      <c r="A7" s="46"/>
      <c r="B7" s="46"/>
      <c r="J7" s="37"/>
      <c r="K7" s="37"/>
      <c r="L7" s="37"/>
      <c r="M7" s="38">
        <v>-599.3180930330351</v>
      </c>
      <c r="N7" s="38">
        <v>259.4068630827347</v>
      </c>
      <c r="O7" s="38">
        <v>-37.1033331528122</v>
      </c>
      <c r="P7" s="38">
        <v>1.746326456107883</v>
      </c>
      <c r="Q7" s="38">
        <v>1.000079881402902</v>
      </c>
      <c r="R7" s="38">
        <v>-0.4180957308338069</v>
      </c>
      <c r="S7" s="38">
        <v>0.05779517116510644</v>
      </c>
      <c r="T7" s="38">
        <v>-0.002636952236292862</v>
      </c>
      <c r="U7" s="38"/>
      <c r="V7" s="38"/>
      <c r="W7" s="38"/>
      <c r="X7" s="38"/>
      <c r="Y7" s="38"/>
      <c r="Z7" s="38"/>
      <c r="AA7" s="38"/>
      <c r="AB7" s="38"/>
    </row>
    <row r="8" spans="1:28" ht="12.75">
      <c r="A8" s="46"/>
      <c r="B8" s="46" t="s">
        <v>102</v>
      </c>
      <c r="C8" s="47"/>
      <c r="D8" s="48"/>
      <c r="E8" s="48"/>
      <c r="F8" s="47"/>
      <c r="G8" s="49"/>
      <c r="H8" s="49"/>
      <c r="J8" s="37"/>
      <c r="K8" s="37"/>
      <c r="L8" s="37"/>
      <c r="M8" s="38">
        <v>97.74484796136502</v>
      </c>
      <c r="N8" s="38">
        <v>-42.732800340529444</v>
      </c>
      <c r="O8" s="38">
        <v>6.166558821845106</v>
      </c>
      <c r="P8" s="38">
        <v>-0.2921275759884632</v>
      </c>
      <c r="Q8" s="38">
        <v>-0.1673636653448084</v>
      </c>
      <c r="R8" s="38">
        <v>0.07016126667051856</v>
      </c>
      <c r="S8" s="38">
        <v>-0.009727181851938065</v>
      </c>
      <c r="T8" s="38">
        <v>0.0004449850379876742</v>
      </c>
      <c r="U8" s="38"/>
      <c r="V8" s="38"/>
      <c r="W8" s="38"/>
      <c r="X8" s="38"/>
      <c r="Y8" s="38"/>
      <c r="Z8" s="38"/>
      <c r="AA8" s="38"/>
      <c r="AB8" s="38"/>
    </row>
    <row r="9" spans="1:28" ht="13.5" thickBot="1">
      <c r="A9" s="46"/>
      <c r="B9" s="46"/>
      <c r="J9" s="37"/>
      <c r="K9" s="37"/>
      <c r="L9" s="37"/>
      <c r="M9" s="38">
        <v>193.22587428397787</v>
      </c>
      <c r="N9" s="38">
        <v>-80.31125711382667</v>
      </c>
      <c r="O9" s="38">
        <v>11.061071175396783</v>
      </c>
      <c r="P9" s="38">
        <v>-0.49461290733411883</v>
      </c>
      <c r="Q9" s="38">
        <v>-0.014746248776022389</v>
      </c>
      <c r="R9" s="38">
        <v>0.006093054749073057</v>
      </c>
      <c r="S9" s="38">
        <v>-0.0008333115754235463</v>
      </c>
      <c r="T9" s="38">
        <v>3.709602404017137E-05</v>
      </c>
      <c r="U9" s="38"/>
      <c r="V9" s="38"/>
      <c r="W9" s="38"/>
      <c r="X9" s="38"/>
      <c r="Y9" s="38"/>
      <c r="Z9" s="38"/>
      <c r="AA9" s="38"/>
      <c r="AB9" s="38"/>
    </row>
    <row r="10" spans="1:28" ht="16.5" thickTop="1">
      <c r="A10" s="46"/>
      <c r="B10" s="51"/>
      <c r="C10" s="52" t="s">
        <v>103</v>
      </c>
      <c r="D10" s="53" t="s">
        <v>130</v>
      </c>
      <c r="E10" s="53"/>
      <c r="F10" s="52"/>
      <c r="G10" s="54"/>
      <c r="H10" s="54"/>
      <c r="I10" s="55" t="s">
        <v>104</v>
      </c>
      <c r="J10" s="37"/>
      <c r="K10" s="37"/>
      <c r="L10" s="37"/>
      <c r="M10" s="38">
        <v>-364.40749113276706</v>
      </c>
      <c r="N10" s="38">
        <v>153.42562477634422</v>
      </c>
      <c r="O10" s="38">
        <v>-21.348646059393452</v>
      </c>
      <c r="P10" s="38">
        <v>0.9819761182433455</v>
      </c>
      <c r="Q10" s="38">
        <v>0.027982391878193163</v>
      </c>
      <c r="R10" s="38">
        <v>-0.01166151728718996</v>
      </c>
      <c r="S10" s="38">
        <v>0.0016062942750991694</v>
      </c>
      <c r="T10" s="38">
        <v>-7.315190423579227E-05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6"/>
      <c r="B11" s="56" t="s">
        <v>3</v>
      </c>
      <c r="C11" s="57" t="s">
        <v>122</v>
      </c>
      <c r="D11" s="58" t="s">
        <v>108</v>
      </c>
      <c r="E11" s="58"/>
      <c r="F11" s="57" t="s">
        <v>64</v>
      </c>
      <c r="G11" s="59" t="s">
        <v>105</v>
      </c>
      <c r="H11" s="59" t="s">
        <v>106</v>
      </c>
      <c r="I11" s="60" t="s">
        <v>107</v>
      </c>
      <c r="J11" s="37"/>
      <c r="K11" s="37"/>
      <c r="L11" s="37"/>
      <c r="M11" s="38">
        <v>199.44719204439593</v>
      </c>
      <c r="N11" s="38">
        <v>-84.32429551442172</v>
      </c>
      <c r="O11" s="38">
        <v>11.785346869625743</v>
      </c>
      <c r="P11" s="38">
        <v>-0.5430713927840897</v>
      </c>
      <c r="Q11" s="38">
        <v>-0.015596544672137528</v>
      </c>
      <c r="R11" s="38">
        <v>0.006504340177247433</v>
      </c>
      <c r="S11" s="38">
        <v>-0.0008970423765111837</v>
      </c>
      <c r="T11" s="38">
        <v>4.084503550348367E-05</v>
      </c>
      <c r="U11" s="38"/>
      <c r="V11" s="38"/>
      <c r="W11" s="38"/>
      <c r="X11" s="38"/>
      <c r="Y11" s="38"/>
      <c r="Z11" s="38"/>
      <c r="AA11" s="38"/>
      <c r="AB11" s="38"/>
    </row>
    <row r="12" spans="1:28" ht="16.5" thickBot="1">
      <c r="A12" s="46"/>
      <c r="B12" s="61"/>
      <c r="C12" s="62" t="s">
        <v>123</v>
      </c>
      <c r="D12" s="63" t="s">
        <v>124</v>
      </c>
      <c r="E12" s="63" t="s">
        <v>65</v>
      </c>
      <c r="F12" s="62" t="s">
        <v>125</v>
      </c>
      <c r="G12" s="64" t="s">
        <v>109</v>
      </c>
      <c r="H12" s="64" t="s">
        <v>109</v>
      </c>
      <c r="I12" s="65" t="s">
        <v>110</v>
      </c>
      <c r="J12" s="66" t="s">
        <v>117</v>
      </c>
      <c r="K12" s="66" t="s">
        <v>65</v>
      </c>
      <c r="L12" s="66" t="s">
        <v>111</v>
      </c>
      <c r="M12" s="38">
        <v>-33.21593832034256</v>
      </c>
      <c r="N12" s="38">
        <v>14.116371105921056</v>
      </c>
      <c r="O12" s="38">
        <v>-1.9827996728191422</v>
      </c>
      <c r="P12" s="38">
        <v>0.09174026999188094</v>
      </c>
      <c r="Q12" s="38">
        <v>0.0026013898085761023</v>
      </c>
      <c r="R12" s="38">
        <v>-0.0010874242982490125</v>
      </c>
      <c r="S12" s="38">
        <v>0.00015036762428804313</v>
      </c>
      <c r="T12" s="38">
        <v>-6.8637573195753125E-06</v>
      </c>
      <c r="U12" s="38"/>
      <c r="V12" s="38"/>
      <c r="W12" s="38"/>
      <c r="X12" s="38"/>
      <c r="Y12" s="38"/>
      <c r="Z12" s="38"/>
      <c r="AA12" s="38"/>
      <c r="AB12" s="38"/>
    </row>
    <row r="13" spans="1:28" ht="18" customHeight="1" thickTop="1">
      <c r="A13" s="46"/>
      <c r="B13" s="67">
        <v>1</v>
      </c>
      <c r="C13" s="93">
        <v>0</v>
      </c>
      <c r="D13" s="94"/>
      <c r="E13" s="94"/>
      <c r="F13" s="93"/>
      <c r="G13" s="69">
        <f aca="true" t="shared" si="0" ref="G13:G43">C13*D13</f>
        <v>0</v>
      </c>
      <c r="H13" s="69">
        <f aca="true" t="shared" si="1" ref="H13:H43">IF(C13=0,0,SUM(M13:AB13)*((3-$I$6)/3))</f>
        <v>0</v>
      </c>
      <c r="I13" s="70">
        <f aca="true" t="shared" si="2" ref="I13:I43">IF(C13=0,0,G13/H13)</f>
        <v>0</v>
      </c>
      <c r="J13" s="71">
        <f aca="true" t="shared" si="3" ref="J13:J43">MAX(MIN(D13,3),0.4)</f>
        <v>3</v>
      </c>
      <c r="K13" s="71">
        <f aca="true" t="shared" si="4" ref="K13:K43">MAX(MIN(E13,9),6)</f>
        <v>9</v>
      </c>
      <c r="L13" s="71">
        <f aca="true" t="shared" si="5" ref="L13:L43">MAX(MIN(F13,25),0.5)</f>
        <v>25</v>
      </c>
      <c r="M13" s="38">
        <f aca="true" t="shared" si="6" ref="M13:M43">$M$1+$M$5*$L13+$M$9*($L13^2)+$Q$1*($L13^3)+$Q$5*($L13^4)+$Q$9*($L13^5)</f>
        <v>-78.66428809097852</v>
      </c>
      <c r="N13" s="38">
        <f aca="true" t="shared" si="7" ref="N13:N43">($N$1+$N$5*$L13+$N$9*($L13^2)+$R$1*($L13^3)+$R$5*($L13^4)+$R$9*($L13^5))*$K13</f>
        <v>294.9548308763624</v>
      </c>
      <c r="O13" s="38">
        <f aca="true" t="shared" si="8" ref="O13:O43">($O$1+$O$5*$L13+$O$9*($L13^2)+$S$1*($L13^3)+$S$5*($L13^4)+$S$9*($L13^5))*($K13^2)</f>
        <v>-341.0623661968284</v>
      </c>
      <c r="P13" s="38">
        <f aca="true" t="shared" si="9" ref="P13:P43">($P$1+$P$5*$L13+$P$9*($L13^2)+$T$1*($L13^3)+$T$5*($L13^4)+$T$9*($L13^5))*($K13^3)</f>
        <v>189.18881118544408</v>
      </c>
      <c r="Q13" s="38">
        <f aca="true" t="shared" si="10" ref="Q13:Q43">($M$2+$M$6*$L13+$M$10*($L13^2)+$Q$2*($L13^3)+$Q$6*($L13^4)+$Q$10*($L13^5))*$J13</f>
        <v>-9.216794225445483</v>
      </c>
      <c r="R13" s="38">
        <f aca="true" t="shared" si="11" ref="R13:R43">($N$2+$N$6*$L13+$N$10*($L13^2)+$R$2*($L13^3)+$R$6*($L13^4)+$R$10*($L13^5))*$K13*$J13</f>
        <v>323.08289920783136</v>
      </c>
      <c r="S13" s="38">
        <f aca="true" t="shared" si="12" ref="S13:S43">($O$2+$O$6*$L13+$O$10*($L13^2)+$S$2*($L13^3)+$S$6*($L13^4)+$S$10*($L13^5))*($K13^2)*$J13</f>
        <v>-764.1573289698499</v>
      </c>
      <c r="T13" s="38">
        <f aca="true" t="shared" si="13" ref="T13:T43">($P$2+$P$6*$L13+$P$10*($L13^2)+$T$2*($L13^3)+$T$6*($L13^4)+$T$10*($L13^5))*($K13^3)*$J13</f>
        <v>495.218825275211</v>
      </c>
      <c r="U13" s="38">
        <f aca="true" t="shared" si="14" ref="U13:U43">($M$3+$M$7*$L13+$M$11*($L13^2)+$Q$3*($L13^3)+$Q$7*($L13^4)+$Q$11*($L13^5))*($J13^2)</f>
        <v>922.6815595014486</v>
      </c>
      <c r="V13" s="38">
        <f aca="true" t="shared" si="15" ref="V13:V43">($N$3+$N$7*$L13+$N$11*($L13^2)+$R$3*($L13^3)+$R$7*($L13^4)+$R$11*($L13^5))*$K13*($J13^2)</f>
        <v>-3706.8846331853056</v>
      </c>
      <c r="W13" s="38">
        <f aca="true" t="shared" si="16" ref="W13:W43">($O$3+$O$7*$L13+$O$11*($L13^2)+$S$3*($L13^3)+$S$7*($L13^4)+$S$11*($L13^5))*($K13^2)*($J13^2)</f>
        <v>4878.553589218547</v>
      </c>
      <c r="X13" s="38">
        <f aca="true" t="shared" si="17" ref="X13:X43">($P$3+$P$7*$L13+$P$11*($L13^2)+$T$3*($L13^3)+$T$7*($L13^4)+$T$11*($L13^5))*($K13^3)*($J13^2)</f>
        <v>-2111.9880119679246</v>
      </c>
      <c r="Y13" s="38">
        <f aca="true" t="shared" si="18" ref="Y13:Y43">($M$4+$M$8*$L13+$M$12*($L13^2)+$Q$4*($L13^3)+$Q$8*($L13^4)+$Q$12*($L13^5))*($J13^3)</f>
        <v>-827.9992066703817</v>
      </c>
      <c r="Z13" s="38">
        <f aca="true" t="shared" si="19" ref="Z13:Z43">($N$4+$N$8*$L13+$N$12*($L13^2)+$R$4*($L13^3)+$R$8*($L13^4)+$R$12*($L13^5))*$K13*($J13^3)</f>
        <v>3162.025474503571</v>
      </c>
      <c r="AA13" s="38">
        <f aca="true" t="shared" si="20" ref="AA13:AA43">($O$4+$O$8*$L13+$O$12*($L13^2)+$S$4*($L13^3)+$S$8*($L13^4)+$S$12*($L13^5))*($K13^2)*($J13^3)</f>
        <v>-3968.233053685013</v>
      </c>
      <c r="AB13" s="38">
        <f aca="true" t="shared" si="21" ref="AB13:AB43">($P$4+$P$8*$L13+$P$12*($L13^2)+$T$4*($L13^3)+$T$8*($L13^4)+$T$12*($L13^5))*($K13^3)*($J13^3)</f>
        <v>1639.9501233962137</v>
      </c>
    </row>
    <row r="14" spans="1:28" ht="18" customHeight="1">
      <c r="A14" s="46"/>
      <c r="B14" s="72">
        <v>2</v>
      </c>
      <c r="C14" s="95">
        <v>0</v>
      </c>
      <c r="D14" s="96"/>
      <c r="E14" s="96"/>
      <c r="F14" s="95"/>
      <c r="G14" s="73">
        <f t="shared" si="0"/>
        <v>0</v>
      </c>
      <c r="H14" s="73">
        <f t="shared" si="1"/>
        <v>0</v>
      </c>
      <c r="I14" s="74">
        <f t="shared" si="2"/>
        <v>0</v>
      </c>
      <c r="J14" s="71">
        <f t="shared" si="3"/>
        <v>3</v>
      </c>
      <c r="K14" s="71">
        <f t="shared" si="4"/>
        <v>9</v>
      </c>
      <c r="L14" s="71">
        <f t="shared" si="5"/>
        <v>25</v>
      </c>
      <c r="M14" s="38">
        <f t="shared" si="6"/>
        <v>-78.66428809097852</v>
      </c>
      <c r="N14" s="38">
        <f t="shared" si="7"/>
        <v>294.9548308763624</v>
      </c>
      <c r="O14" s="38">
        <f t="shared" si="8"/>
        <v>-341.0623661968284</v>
      </c>
      <c r="P14" s="38">
        <f t="shared" si="9"/>
        <v>189.18881118544408</v>
      </c>
      <c r="Q14" s="38">
        <f t="shared" si="10"/>
        <v>-9.216794225445483</v>
      </c>
      <c r="R14" s="38">
        <f t="shared" si="11"/>
        <v>323.08289920783136</v>
      </c>
      <c r="S14" s="38">
        <f t="shared" si="12"/>
        <v>-764.1573289698499</v>
      </c>
      <c r="T14" s="38">
        <f t="shared" si="13"/>
        <v>495.218825275211</v>
      </c>
      <c r="U14" s="38">
        <f t="shared" si="14"/>
        <v>922.6815595014486</v>
      </c>
      <c r="V14" s="38">
        <f t="shared" si="15"/>
        <v>-3706.8846331853056</v>
      </c>
      <c r="W14" s="38">
        <f t="shared" si="16"/>
        <v>4878.553589218547</v>
      </c>
      <c r="X14" s="38">
        <f t="shared" si="17"/>
        <v>-2111.9880119679246</v>
      </c>
      <c r="Y14" s="38">
        <f t="shared" si="18"/>
        <v>-827.9992066703817</v>
      </c>
      <c r="Z14" s="38">
        <f t="shared" si="19"/>
        <v>3162.025474503571</v>
      </c>
      <c r="AA14" s="38">
        <f t="shared" si="20"/>
        <v>-3968.233053685013</v>
      </c>
      <c r="AB14" s="38">
        <f t="shared" si="21"/>
        <v>1639.9501233962137</v>
      </c>
    </row>
    <row r="15" spans="1:28" ht="18" customHeight="1">
      <c r="A15" s="46"/>
      <c r="B15" s="72">
        <v>3</v>
      </c>
      <c r="C15" s="95">
        <v>0</v>
      </c>
      <c r="D15" s="96"/>
      <c r="E15" s="96"/>
      <c r="F15" s="95"/>
      <c r="G15" s="73">
        <f t="shared" si="0"/>
        <v>0</v>
      </c>
      <c r="H15" s="73">
        <f t="shared" si="1"/>
        <v>0</v>
      </c>
      <c r="I15" s="74">
        <f t="shared" si="2"/>
        <v>0</v>
      </c>
      <c r="J15" s="71">
        <f t="shared" si="3"/>
        <v>3</v>
      </c>
      <c r="K15" s="71">
        <f t="shared" si="4"/>
        <v>9</v>
      </c>
      <c r="L15" s="71">
        <f t="shared" si="5"/>
        <v>25</v>
      </c>
      <c r="M15" s="38">
        <f t="shared" si="6"/>
        <v>-78.66428809097852</v>
      </c>
      <c r="N15" s="38">
        <f t="shared" si="7"/>
        <v>294.9548308763624</v>
      </c>
      <c r="O15" s="38">
        <f t="shared" si="8"/>
        <v>-341.0623661968284</v>
      </c>
      <c r="P15" s="38">
        <f t="shared" si="9"/>
        <v>189.18881118544408</v>
      </c>
      <c r="Q15" s="38">
        <f t="shared" si="10"/>
        <v>-9.216794225445483</v>
      </c>
      <c r="R15" s="38">
        <f t="shared" si="11"/>
        <v>323.08289920783136</v>
      </c>
      <c r="S15" s="38">
        <f t="shared" si="12"/>
        <v>-764.1573289698499</v>
      </c>
      <c r="T15" s="38">
        <f t="shared" si="13"/>
        <v>495.218825275211</v>
      </c>
      <c r="U15" s="38">
        <f t="shared" si="14"/>
        <v>922.6815595014486</v>
      </c>
      <c r="V15" s="38">
        <f t="shared" si="15"/>
        <v>-3706.8846331853056</v>
      </c>
      <c r="W15" s="38">
        <f t="shared" si="16"/>
        <v>4878.553589218547</v>
      </c>
      <c r="X15" s="38">
        <f t="shared" si="17"/>
        <v>-2111.9880119679246</v>
      </c>
      <c r="Y15" s="38">
        <f t="shared" si="18"/>
        <v>-827.9992066703817</v>
      </c>
      <c r="Z15" s="38">
        <f t="shared" si="19"/>
        <v>3162.025474503571</v>
      </c>
      <c r="AA15" s="38">
        <f t="shared" si="20"/>
        <v>-3968.233053685013</v>
      </c>
      <c r="AB15" s="38">
        <f t="shared" si="21"/>
        <v>1639.9501233962137</v>
      </c>
    </row>
    <row r="16" spans="1:28" ht="18" customHeight="1">
      <c r="A16" s="46"/>
      <c r="B16" s="72">
        <v>4</v>
      </c>
      <c r="C16" s="95">
        <v>0</v>
      </c>
      <c r="D16" s="96"/>
      <c r="E16" s="96"/>
      <c r="F16" s="95"/>
      <c r="G16" s="73">
        <f t="shared" si="0"/>
        <v>0</v>
      </c>
      <c r="H16" s="73">
        <f t="shared" si="1"/>
        <v>0</v>
      </c>
      <c r="I16" s="74">
        <f t="shared" si="2"/>
        <v>0</v>
      </c>
      <c r="J16" s="71">
        <f t="shared" si="3"/>
        <v>3</v>
      </c>
      <c r="K16" s="71">
        <f t="shared" si="4"/>
        <v>9</v>
      </c>
      <c r="L16" s="71">
        <f t="shared" si="5"/>
        <v>25</v>
      </c>
      <c r="M16" s="38">
        <f t="shared" si="6"/>
        <v>-78.66428809097852</v>
      </c>
      <c r="N16" s="38">
        <f t="shared" si="7"/>
        <v>294.9548308763624</v>
      </c>
      <c r="O16" s="38">
        <f t="shared" si="8"/>
        <v>-341.0623661968284</v>
      </c>
      <c r="P16" s="38">
        <f t="shared" si="9"/>
        <v>189.18881118544408</v>
      </c>
      <c r="Q16" s="38">
        <f t="shared" si="10"/>
        <v>-9.216794225445483</v>
      </c>
      <c r="R16" s="38">
        <f t="shared" si="11"/>
        <v>323.08289920783136</v>
      </c>
      <c r="S16" s="38">
        <f t="shared" si="12"/>
        <v>-764.1573289698499</v>
      </c>
      <c r="T16" s="38">
        <f t="shared" si="13"/>
        <v>495.218825275211</v>
      </c>
      <c r="U16" s="38">
        <f t="shared" si="14"/>
        <v>922.6815595014486</v>
      </c>
      <c r="V16" s="38">
        <f t="shared" si="15"/>
        <v>-3706.8846331853056</v>
      </c>
      <c r="W16" s="38">
        <f t="shared" si="16"/>
        <v>4878.553589218547</v>
      </c>
      <c r="X16" s="38">
        <f t="shared" si="17"/>
        <v>-2111.9880119679246</v>
      </c>
      <c r="Y16" s="38">
        <f t="shared" si="18"/>
        <v>-827.9992066703817</v>
      </c>
      <c r="Z16" s="38">
        <f t="shared" si="19"/>
        <v>3162.025474503571</v>
      </c>
      <c r="AA16" s="38">
        <f t="shared" si="20"/>
        <v>-3968.233053685013</v>
      </c>
      <c r="AB16" s="38">
        <f t="shared" si="21"/>
        <v>1639.9501233962137</v>
      </c>
    </row>
    <row r="17" spans="1:28" ht="18" customHeight="1">
      <c r="A17" s="46"/>
      <c r="B17" s="72">
        <v>5</v>
      </c>
      <c r="C17" s="95">
        <v>0</v>
      </c>
      <c r="D17" s="96"/>
      <c r="E17" s="96"/>
      <c r="F17" s="95"/>
      <c r="G17" s="73">
        <f t="shared" si="0"/>
        <v>0</v>
      </c>
      <c r="H17" s="73">
        <f t="shared" si="1"/>
        <v>0</v>
      </c>
      <c r="I17" s="74">
        <f t="shared" si="2"/>
        <v>0</v>
      </c>
      <c r="J17" s="71">
        <f t="shared" si="3"/>
        <v>3</v>
      </c>
      <c r="K17" s="71">
        <f t="shared" si="4"/>
        <v>9</v>
      </c>
      <c r="L17" s="71">
        <f t="shared" si="5"/>
        <v>25</v>
      </c>
      <c r="M17" s="38">
        <f t="shared" si="6"/>
        <v>-78.66428809097852</v>
      </c>
      <c r="N17" s="38">
        <f t="shared" si="7"/>
        <v>294.9548308763624</v>
      </c>
      <c r="O17" s="38">
        <f t="shared" si="8"/>
        <v>-341.0623661968284</v>
      </c>
      <c r="P17" s="38">
        <f t="shared" si="9"/>
        <v>189.18881118544408</v>
      </c>
      <c r="Q17" s="38">
        <f t="shared" si="10"/>
        <v>-9.216794225445483</v>
      </c>
      <c r="R17" s="38">
        <f t="shared" si="11"/>
        <v>323.08289920783136</v>
      </c>
      <c r="S17" s="38">
        <f t="shared" si="12"/>
        <v>-764.1573289698499</v>
      </c>
      <c r="T17" s="38">
        <f t="shared" si="13"/>
        <v>495.218825275211</v>
      </c>
      <c r="U17" s="38">
        <f t="shared" si="14"/>
        <v>922.6815595014486</v>
      </c>
      <c r="V17" s="38">
        <f t="shared" si="15"/>
        <v>-3706.8846331853056</v>
      </c>
      <c r="W17" s="38">
        <f t="shared" si="16"/>
        <v>4878.553589218547</v>
      </c>
      <c r="X17" s="38">
        <f t="shared" si="17"/>
        <v>-2111.9880119679246</v>
      </c>
      <c r="Y17" s="38">
        <f t="shared" si="18"/>
        <v>-827.9992066703817</v>
      </c>
      <c r="Z17" s="38">
        <f t="shared" si="19"/>
        <v>3162.025474503571</v>
      </c>
      <c r="AA17" s="38">
        <f t="shared" si="20"/>
        <v>-3968.233053685013</v>
      </c>
      <c r="AB17" s="38">
        <f t="shared" si="21"/>
        <v>1639.9501233962137</v>
      </c>
    </row>
    <row r="18" spans="1:28" ht="18" customHeight="1">
      <c r="A18" s="46"/>
      <c r="B18" s="72">
        <v>6</v>
      </c>
      <c r="C18" s="95">
        <v>0</v>
      </c>
      <c r="D18" s="96"/>
      <c r="E18" s="96"/>
      <c r="F18" s="95"/>
      <c r="G18" s="73">
        <f t="shared" si="0"/>
        <v>0</v>
      </c>
      <c r="H18" s="73">
        <f t="shared" si="1"/>
        <v>0</v>
      </c>
      <c r="I18" s="74">
        <f t="shared" si="2"/>
        <v>0</v>
      </c>
      <c r="J18" s="71">
        <f t="shared" si="3"/>
        <v>3</v>
      </c>
      <c r="K18" s="71">
        <f t="shared" si="4"/>
        <v>9</v>
      </c>
      <c r="L18" s="71">
        <f t="shared" si="5"/>
        <v>25</v>
      </c>
      <c r="M18" s="38">
        <f t="shared" si="6"/>
        <v>-78.66428809097852</v>
      </c>
      <c r="N18" s="38">
        <f t="shared" si="7"/>
        <v>294.9548308763624</v>
      </c>
      <c r="O18" s="38">
        <f t="shared" si="8"/>
        <v>-341.0623661968284</v>
      </c>
      <c r="P18" s="38">
        <f t="shared" si="9"/>
        <v>189.18881118544408</v>
      </c>
      <c r="Q18" s="38">
        <f t="shared" si="10"/>
        <v>-9.216794225445483</v>
      </c>
      <c r="R18" s="38">
        <f t="shared" si="11"/>
        <v>323.08289920783136</v>
      </c>
      <c r="S18" s="38">
        <f t="shared" si="12"/>
        <v>-764.1573289698499</v>
      </c>
      <c r="T18" s="38">
        <f t="shared" si="13"/>
        <v>495.218825275211</v>
      </c>
      <c r="U18" s="38">
        <f t="shared" si="14"/>
        <v>922.6815595014486</v>
      </c>
      <c r="V18" s="38">
        <f t="shared" si="15"/>
        <v>-3706.8846331853056</v>
      </c>
      <c r="W18" s="38">
        <f t="shared" si="16"/>
        <v>4878.553589218547</v>
      </c>
      <c r="X18" s="38">
        <f t="shared" si="17"/>
        <v>-2111.9880119679246</v>
      </c>
      <c r="Y18" s="38">
        <f t="shared" si="18"/>
        <v>-827.9992066703817</v>
      </c>
      <c r="Z18" s="38">
        <f t="shared" si="19"/>
        <v>3162.025474503571</v>
      </c>
      <c r="AA18" s="38">
        <f t="shared" si="20"/>
        <v>-3968.233053685013</v>
      </c>
      <c r="AB18" s="38">
        <f t="shared" si="21"/>
        <v>1639.9501233962137</v>
      </c>
    </row>
    <row r="19" spans="1:28" ht="18" customHeight="1">
      <c r="A19" s="46"/>
      <c r="B19" s="72">
        <v>7</v>
      </c>
      <c r="C19" s="95">
        <v>0</v>
      </c>
      <c r="D19" s="96"/>
      <c r="E19" s="96"/>
      <c r="F19" s="95"/>
      <c r="G19" s="73">
        <f t="shared" si="0"/>
        <v>0</v>
      </c>
      <c r="H19" s="73">
        <f t="shared" si="1"/>
        <v>0</v>
      </c>
      <c r="I19" s="74">
        <f t="shared" si="2"/>
        <v>0</v>
      </c>
      <c r="J19" s="71">
        <f t="shared" si="3"/>
        <v>3</v>
      </c>
      <c r="K19" s="71">
        <f t="shared" si="4"/>
        <v>9</v>
      </c>
      <c r="L19" s="71">
        <f t="shared" si="5"/>
        <v>25</v>
      </c>
      <c r="M19" s="38">
        <f t="shared" si="6"/>
        <v>-78.66428809097852</v>
      </c>
      <c r="N19" s="38">
        <f t="shared" si="7"/>
        <v>294.9548308763624</v>
      </c>
      <c r="O19" s="38">
        <f t="shared" si="8"/>
        <v>-341.0623661968284</v>
      </c>
      <c r="P19" s="38">
        <f t="shared" si="9"/>
        <v>189.18881118544408</v>
      </c>
      <c r="Q19" s="38">
        <f t="shared" si="10"/>
        <v>-9.216794225445483</v>
      </c>
      <c r="R19" s="38">
        <f t="shared" si="11"/>
        <v>323.08289920783136</v>
      </c>
      <c r="S19" s="38">
        <f t="shared" si="12"/>
        <v>-764.1573289698499</v>
      </c>
      <c r="T19" s="38">
        <f t="shared" si="13"/>
        <v>495.218825275211</v>
      </c>
      <c r="U19" s="38">
        <f t="shared" si="14"/>
        <v>922.6815595014486</v>
      </c>
      <c r="V19" s="38">
        <f t="shared" si="15"/>
        <v>-3706.8846331853056</v>
      </c>
      <c r="W19" s="38">
        <f t="shared" si="16"/>
        <v>4878.553589218547</v>
      </c>
      <c r="X19" s="38">
        <f t="shared" si="17"/>
        <v>-2111.9880119679246</v>
      </c>
      <c r="Y19" s="38">
        <f t="shared" si="18"/>
        <v>-827.9992066703817</v>
      </c>
      <c r="Z19" s="38">
        <f t="shared" si="19"/>
        <v>3162.025474503571</v>
      </c>
      <c r="AA19" s="38">
        <f t="shared" si="20"/>
        <v>-3968.233053685013</v>
      </c>
      <c r="AB19" s="38">
        <f t="shared" si="21"/>
        <v>1639.9501233962137</v>
      </c>
    </row>
    <row r="20" spans="1:28" ht="18" customHeight="1">
      <c r="A20" s="46"/>
      <c r="B20" s="72">
        <v>8</v>
      </c>
      <c r="C20" s="95">
        <v>0</v>
      </c>
      <c r="D20" s="96"/>
      <c r="E20" s="96"/>
      <c r="F20" s="95"/>
      <c r="G20" s="73">
        <f t="shared" si="0"/>
        <v>0</v>
      </c>
      <c r="H20" s="73">
        <f t="shared" si="1"/>
        <v>0</v>
      </c>
      <c r="I20" s="74">
        <f t="shared" si="2"/>
        <v>0</v>
      </c>
      <c r="J20" s="71">
        <f t="shared" si="3"/>
        <v>3</v>
      </c>
      <c r="K20" s="71">
        <f t="shared" si="4"/>
        <v>9</v>
      </c>
      <c r="L20" s="71">
        <f t="shared" si="5"/>
        <v>25</v>
      </c>
      <c r="M20" s="38">
        <f t="shared" si="6"/>
        <v>-78.66428809097852</v>
      </c>
      <c r="N20" s="38">
        <f t="shared" si="7"/>
        <v>294.9548308763624</v>
      </c>
      <c r="O20" s="38">
        <f t="shared" si="8"/>
        <v>-341.0623661968284</v>
      </c>
      <c r="P20" s="38">
        <f t="shared" si="9"/>
        <v>189.18881118544408</v>
      </c>
      <c r="Q20" s="38">
        <f t="shared" si="10"/>
        <v>-9.216794225445483</v>
      </c>
      <c r="R20" s="38">
        <f t="shared" si="11"/>
        <v>323.08289920783136</v>
      </c>
      <c r="S20" s="38">
        <f t="shared" si="12"/>
        <v>-764.1573289698499</v>
      </c>
      <c r="T20" s="38">
        <f t="shared" si="13"/>
        <v>495.218825275211</v>
      </c>
      <c r="U20" s="38">
        <f t="shared" si="14"/>
        <v>922.6815595014486</v>
      </c>
      <c r="V20" s="38">
        <f t="shared" si="15"/>
        <v>-3706.8846331853056</v>
      </c>
      <c r="W20" s="38">
        <f t="shared" si="16"/>
        <v>4878.553589218547</v>
      </c>
      <c r="X20" s="38">
        <f t="shared" si="17"/>
        <v>-2111.9880119679246</v>
      </c>
      <c r="Y20" s="38">
        <f t="shared" si="18"/>
        <v>-827.9992066703817</v>
      </c>
      <c r="Z20" s="38">
        <f t="shared" si="19"/>
        <v>3162.025474503571</v>
      </c>
      <c r="AA20" s="38">
        <f t="shared" si="20"/>
        <v>-3968.233053685013</v>
      </c>
      <c r="AB20" s="38">
        <f t="shared" si="21"/>
        <v>1639.9501233962137</v>
      </c>
    </row>
    <row r="21" spans="1:28" ht="18" customHeight="1">
      <c r="A21" s="46"/>
      <c r="B21" s="72">
        <v>9</v>
      </c>
      <c r="C21" s="95">
        <v>0</v>
      </c>
      <c r="D21" s="96"/>
      <c r="E21" s="96"/>
      <c r="F21" s="95"/>
      <c r="G21" s="73">
        <f t="shared" si="0"/>
        <v>0</v>
      </c>
      <c r="H21" s="73">
        <f t="shared" si="1"/>
        <v>0</v>
      </c>
      <c r="I21" s="74">
        <f t="shared" si="2"/>
        <v>0</v>
      </c>
      <c r="J21" s="71">
        <f t="shared" si="3"/>
        <v>3</v>
      </c>
      <c r="K21" s="71">
        <f t="shared" si="4"/>
        <v>9</v>
      </c>
      <c r="L21" s="71">
        <f t="shared" si="5"/>
        <v>25</v>
      </c>
      <c r="M21" s="38">
        <f t="shared" si="6"/>
        <v>-78.66428809097852</v>
      </c>
      <c r="N21" s="38">
        <f t="shared" si="7"/>
        <v>294.9548308763624</v>
      </c>
      <c r="O21" s="38">
        <f t="shared" si="8"/>
        <v>-341.0623661968284</v>
      </c>
      <c r="P21" s="38">
        <f t="shared" si="9"/>
        <v>189.18881118544408</v>
      </c>
      <c r="Q21" s="38">
        <f t="shared" si="10"/>
        <v>-9.216794225445483</v>
      </c>
      <c r="R21" s="38">
        <f t="shared" si="11"/>
        <v>323.08289920783136</v>
      </c>
      <c r="S21" s="38">
        <f t="shared" si="12"/>
        <v>-764.1573289698499</v>
      </c>
      <c r="T21" s="38">
        <f t="shared" si="13"/>
        <v>495.218825275211</v>
      </c>
      <c r="U21" s="38">
        <f t="shared" si="14"/>
        <v>922.6815595014486</v>
      </c>
      <c r="V21" s="38">
        <f t="shared" si="15"/>
        <v>-3706.8846331853056</v>
      </c>
      <c r="W21" s="38">
        <f t="shared" si="16"/>
        <v>4878.553589218547</v>
      </c>
      <c r="X21" s="38">
        <f t="shared" si="17"/>
        <v>-2111.9880119679246</v>
      </c>
      <c r="Y21" s="38">
        <f t="shared" si="18"/>
        <v>-827.9992066703817</v>
      </c>
      <c r="Z21" s="38">
        <f t="shared" si="19"/>
        <v>3162.025474503571</v>
      </c>
      <c r="AA21" s="38">
        <f t="shared" si="20"/>
        <v>-3968.233053685013</v>
      </c>
      <c r="AB21" s="38">
        <f t="shared" si="21"/>
        <v>1639.9501233962137</v>
      </c>
    </row>
    <row r="22" spans="1:28" ht="18" customHeight="1">
      <c r="A22" s="46"/>
      <c r="B22" s="72">
        <v>10</v>
      </c>
      <c r="C22" s="95">
        <v>0</v>
      </c>
      <c r="D22" s="96"/>
      <c r="E22" s="96"/>
      <c r="F22" s="95"/>
      <c r="G22" s="73">
        <f t="shared" si="0"/>
        <v>0</v>
      </c>
      <c r="H22" s="73">
        <f t="shared" si="1"/>
        <v>0</v>
      </c>
      <c r="I22" s="74">
        <f t="shared" si="2"/>
        <v>0</v>
      </c>
      <c r="J22" s="71">
        <f t="shared" si="3"/>
        <v>3</v>
      </c>
      <c r="K22" s="71">
        <f t="shared" si="4"/>
        <v>9</v>
      </c>
      <c r="L22" s="71">
        <f t="shared" si="5"/>
        <v>25</v>
      </c>
      <c r="M22" s="38">
        <f t="shared" si="6"/>
        <v>-78.66428809097852</v>
      </c>
      <c r="N22" s="38">
        <f t="shared" si="7"/>
        <v>294.9548308763624</v>
      </c>
      <c r="O22" s="38">
        <f t="shared" si="8"/>
        <v>-341.0623661968284</v>
      </c>
      <c r="P22" s="38">
        <f t="shared" si="9"/>
        <v>189.18881118544408</v>
      </c>
      <c r="Q22" s="38">
        <f t="shared" si="10"/>
        <v>-9.216794225445483</v>
      </c>
      <c r="R22" s="38">
        <f t="shared" si="11"/>
        <v>323.08289920783136</v>
      </c>
      <c r="S22" s="38">
        <f t="shared" si="12"/>
        <v>-764.1573289698499</v>
      </c>
      <c r="T22" s="38">
        <f t="shared" si="13"/>
        <v>495.218825275211</v>
      </c>
      <c r="U22" s="38">
        <f t="shared" si="14"/>
        <v>922.6815595014486</v>
      </c>
      <c r="V22" s="38">
        <f t="shared" si="15"/>
        <v>-3706.8846331853056</v>
      </c>
      <c r="W22" s="38">
        <f t="shared" si="16"/>
        <v>4878.553589218547</v>
      </c>
      <c r="X22" s="38">
        <f t="shared" si="17"/>
        <v>-2111.9880119679246</v>
      </c>
      <c r="Y22" s="38">
        <f t="shared" si="18"/>
        <v>-827.9992066703817</v>
      </c>
      <c r="Z22" s="38">
        <f t="shared" si="19"/>
        <v>3162.025474503571</v>
      </c>
      <c r="AA22" s="38">
        <f t="shared" si="20"/>
        <v>-3968.233053685013</v>
      </c>
      <c r="AB22" s="38">
        <f t="shared" si="21"/>
        <v>1639.9501233962137</v>
      </c>
    </row>
    <row r="23" spans="1:28" ht="18" customHeight="1">
      <c r="A23" s="46"/>
      <c r="B23" s="72">
        <v>11</v>
      </c>
      <c r="C23" s="95">
        <v>0</v>
      </c>
      <c r="D23" s="96"/>
      <c r="E23" s="96"/>
      <c r="F23" s="95"/>
      <c r="G23" s="73">
        <f t="shared" si="0"/>
        <v>0</v>
      </c>
      <c r="H23" s="73">
        <f t="shared" si="1"/>
        <v>0</v>
      </c>
      <c r="I23" s="74">
        <f t="shared" si="2"/>
        <v>0</v>
      </c>
      <c r="J23" s="71">
        <f t="shared" si="3"/>
        <v>3</v>
      </c>
      <c r="K23" s="71">
        <f t="shared" si="4"/>
        <v>9</v>
      </c>
      <c r="L23" s="71">
        <f t="shared" si="5"/>
        <v>25</v>
      </c>
      <c r="M23" s="38">
        <f t="shared" si="6"/>
        <v>-78.66428809097852</v>
      </c>
      <c r="N23" s="38">
        <f t="shared" si="7"/>
        <v>294.9548308763624</v>
      </c>
      <c r="O23" s="38">
        <f t="shared" si="8"/>
        <v>-341.0623661968284</v>
      </c>
      <c r="P23" s="38">
        <f t="shared" si="9"/>
        <v>189.18881118544408</v>
      </c>
      <c r="Q23" s="38">
        <f t="shared" si="10"/>
        <v>-9.216794225445483</v>
      </c>
      <c r="R23" s="38">
        <f t="shared" si="11"/>
        <v>323.08289920783136</v>
      </c>
      <c r="S23" s="38">
        <f t="shared" si="12"/>
        <v>-764.1573289698499</v>
      </c>
      <c r="T23" s="38">
        <f t="shared" si="13"/>
        <v>495.218825275211</v>
      </c>
      <c r="U23" s="38">
        <f t="shared" si="14"/>
        <v>922.6815595014486</v>
      </c>
      <c r="V23" s="38">
        <f t="shared" si="15"/>
        <v>-3706.8846331853056</v>
      </c>
      <c r="W23" s="38">
        <f t="shared" si="16"/>
        <v>4878.553589218547</v>
      </c>
      <c r="X23" s="38">
        <f t="shared" si="17"/>
        <v>-2111.9880119679246</v>
      </c>
      <c r="Y23" s="38">
        <f t="shared" si="18"/>
        <v>-827.9992066703817</v>
      </c>
      <c r="Z23" s="38">
        <f t="shared" si="19"/>
        <v>3162.025474503571</v>
      </c>
      <c r="AA23" s="38">
        <f t="shared" si="20"/>
        <v>-3968.233053685013</v>
      </c>
      <c r="AB23" s="38">
        <f t="shared" si="21"/>
        <v>1639.9501233962137</v>
      </c>
    </row>
    <row r="24" spans="1:28" ht="18" customHeight="1">
      <c r="A24" s="46"/>
      <c r="B24" s="72">
        <v>12</v>
      </c>
      <c r="C24" s="95">
        <v>0</v>
      </c>
      <c r="D24" s="96"/>
      <c r="E24" s="96"/>
      <c r="F24" s="95"/>
      <c r="G24" s="73">
        <f t="shared" si="0"/>
        <v>0</v>
      </c>
      <c r="H24" s="73">
        <f t="shared" si="1"/>
        <v>0</v>
      </c>
      <c r="I24" s="74">
        <f t="shared" si="2"/>
        <v>0</v>
      </c>
      <c r="J24" s="71">
        <f t="shared" si="3"/>
        <v>3</v>
      </c>
      <c r="K24" s="71">
        <f t="shared" si="4"/>
        <v>9</v>
      </c>
      <c r="L24" s="71">
        <f t="shared" si="5"/>
        <v>25</v>
      </c>
      <c r="M24" s="38">
        <f t="shared" si="6"/>
        <v>-78.66428809097852</v>
      </c>
      <c r="N24" s="38">
        <f t="shared" si="7"/>
        <v>294.9548308763624</v>
      </c>
      <c r="O24" s="38">
        <f t="shared" si="8"/>
        <v>-341.0623661968284</v>
      </c>
      <c r="P24" s="38">
        <f t="shared" si="9"/>
        <v>189.18881118544408</v>
      </c>
      <c r="Q24" s="38">
        <f t="shared" si="10"/>
        <v>-9.216794225445483</v>
      </c>
      <c r="R24" s="38">
        <f t="shared" si="11"/>
        <v>323.08289920783136</v>
      </c>
      <c r="S24" s="38">
        <f t="shared" si="12"/>
        <v>-764.1573289698499</v>
      </c>
      <c r="T24" s="38">
        <f t="shared" si="13"/>
        <v>495.218825275211</v>
      </c>
      <c r="U24" s="38">
        <f t="shared" si="14"/>
        <v>922.6815595014486</v>
      </c>
      <c r="V24" s="38">
        <f t="shared" si="15"/>
        <v>-3706.8846331853056</v>
      </c>
      <c r="W24" s="38">
        <f t="shared" si="16"/>
        <v>4878.553589218547</v>
      </c>
      <c r="X24" s="38">
        <f t="shared" si="17"/>
        <v>-2111.9880119679246</v>
      </c>
      <c r="Y24" s="38">
        <f t="shared" si="18"/>
        <v>-827.9992066703817</v>
      </c>
      <c r="Z24" s="38">
        <f t="shared" si="19"/>
        <v>3162.025474503571</v>
      </c>
      <c r="AA24" s="38">
        <f t="shared" si="20"/>
        <v>-3968.233053685013</v>
      </c>
      <c r="AB24" s="38">
        <f t="shared" si="21"/>
        <v>1639.9501233962137</v>
      </c>
    </row>
    <row r="25" spans="1:28" ht="18" customHeight="1">
      <c r="A25" s="46"/>
      <c r="B25" s="72">
        <v>13</v>
      </c>
      <c r="C25" s="95">
        <v>0</v>
      </c>
      <c r="D25" s="96"/>
      <c r="E25" s="96"/>
      <c r="F25" s="95"/>
      <c r="G25" s="73">
        <f t="shared" si="0"/>
        <v>0</v>
      </c>
      <c r="H25" s="73">
        <f t="shared" si="1"/>
        <v>0</v>
      </c>
      <c r="I25" s="74">
        <f t="shared" si="2"/>
        <v>0</v>
      </c>
      <c r="J25" s="71">
        <f t="shared" si="3"/>
        <v>3</v>
      </c>
      <c r="K25" s="71">
        <f t="shared" si="4"/>
        <v>9</v>
      </c>
      <c r="L25" s="71">
        <f t="shared" si="5"/>
        <v>25</v>
      </c>
      <c r="M25" s="38">
        <f t="shared" si="6"/>
        <v>-78.66428809097852</v>
      </c>
      <c r="N25" s="38">
        <f t="shared" si="7"/>
        <v>294.9548308763624</v>
      </c>
      <c r="O25" s="38">
        <f t="shared" si="8"/>
        <v>-341.0623661968284</v>
      </c>
      <c r="P25" s="38">
        <f t="shared" si="9"/>
        <v>189.18881118544408</v>
      </c>
      <c r="Q25" s="38">
        <f t="shared" si="10"/>
        <v>-9.216794225445483</v>
      </c>
      <c r="R25" s="38">
        <f t="shared" si="11"/>
        <v>323.08289920783136</v>
      </c>
      <c r="S25" s="38">
        <f t="shared" si="12"/>
        <v>-764.1573289698499</v>
      </c>
      <c r="T25" s="38">
        <f t="shared" si="13"/>
        <v>495.218825275211</v>
      </c>
      <c r="U25" s="38">
        <f t="shared" si="14"/>
        <v>922.6815595014486</v>
      </c>
      <c r="V25" s="38">
        <f t="shared" si="15"/>
        <v>-3706.8846331853056</v>
      </c>
      <c r="W25" s="38">
        <f t="shared" si="16"/>
        <v>4878.553589218547</v>
      </c>
      <c r="X25" s="38">
        <f t="shared" si="17"/>
        <v>-2111.9880119679246</v>
      </c>
      <c r="Y25" s="38">
        <f t="shared" si="18"/>
        <v>-827.9992066703817</v>
      </c>
      <c r="Z25" s="38">
        <f t="shared" si="19"/>
        <v>3162.025474503571</v>
      </c>
      <c r="AA25" s="38">
        <f t="shared" si="20"/>
        <v>-3968.233053685013</v>
      </c>
      <c r="AB25" s="38">
        <f t="shared" si="21"/>
        <v>1639.9501233962137</v>
      </c>
    </row>
    <row r="26" spans="1:28" ht="18" customHeight="1">
      <c r="A26" s="46"/>
      <c r="B26" s="72">
        <v>14</v>
      </c>
      <c r="C26" s="95">
        <v>0</v>
      </c>
      <c r="D26" s="96"/>
      <c r="E26" s="96"/>
      <c r="F26" s="95"/>
      <c r="G26" s="73">
        <f t="shared" si="0"/>
        <v>0</v>
      </c>
      <c r="H26" s="73">
        <f t="shared" si="1"/>
        <v>0</v>
      </c>
      <c r="I26" s="74">
        <f t="shared" si="2"/>
        <v>0</v>
      </c>
      <c r="J26" s="71">
        <f t="shared" si="3"/>
        <v>3</v>
      </c>
      <c r="K26" s="71">
        <f t="shared" si="4"/>
        <v>9</v>
      </c>
      <c r="L26" s="71">
        <f t="shared" si="5"/>
        <v>25</v>
      </c>
      <c r="M26" s="38">
        <f t="shared" si="6"/>
        <v>-78.66428809097852</v>
      </c>
      <c r="N26" s="38">
        <f t="shared" si="7"/>
        <v>294.9548308763624</v>
      </c>
      <c r="O26" s="38">
        <f t="shared" si="8"/>
        <v>-341.0623661968284</v>
      </c>
      <c r="P26" s="38">
        <f t="shared" si="9"/>
        <v>189.18881118544408</v>
      </c>
      <c r="Q26" s="38">
        <f t="shared" si="10"/>
        <v>-9.216794225445483</v>
      </c>
      <c r="R26" s="38">
        <f t="shared" si="11"/>
        <v>323.08289920783136</v>
      </c>
      <c r="S26" s="38">
        <f t="shared" si="12"/>
        <v>-764.1573289698499</v>
      </c>
      <c r="T26" s="38">
        <f t="shared" si="13"/>
        <v>495.218825275211</v>
      </c>
      <c r="U26" s="38">
        <f t="shared" si="14"/>
        <v>922.6815595014486</v>
      </c>
      <c r="V26" s="38">
        <f t="shared" si="15"/>
        <v>-3706.8846331853056</v>
      </c>
      <c r="W26" s="38">
        <f t="shared" si="16"/>
        <v>4878.553589218547</v>
      </c>
      <c r="X26" s="38">
        <f t="shared" si="17"/>
        <v>-2111.9880119679246</v>
      </c>
      <c r="Y26" s="38">
        <f t="shared" si="18"/>
        <v>-827.9992066703817</v>
      </c>
      <c r="Z26" s="38">
        <f t="shared" si="19"/>
        <v>3162.025474503571</v>
      </c>
      <c r="AA26" s="38">
        <f t="shared" si="20"/>
        <v>-3968.233053685013</v>
      </c>
      <c r="AB26" s="38">
        <f t="shared" si="21"/>
        <v>1639.9501233962137</v>
      </c>
    </row>
    <row r="27" spans="1:28" ht="18" customHeight="1">
      <c r="A27" s="46"/>
      <c r="B27" s="72">
        <v>15</v>
      </c>
      <c r="C27" s="95">
        <v>0</v>
      </c>
      <c r="D27" s="96"/>
      <c r="E27" s="96"/>
      <c r="F27" s="95"/>
      <c r="G27" s="73">
        <f t="shared" si="0"/>
        <v>0</v>
      </c>
      <c r="H27" s="73">
        <f t="shared" si="1"/>
        <v>0</v>
      </c>
      <c r="I27" s="74">
        <f t="shared" si="2"/>
        <v>0</v>
      </c>
      <c r="J27" s="71">
        <f t="shared" si="3"/>
        <v>3</v>
      </c>
      <c r="K27" s="71">
        <f t="shared" si="4"/>
        <v>9</v>
      </c>
      <c r="L27" s="71">
        <f t="shared" si="5"/>
        <v>25</v>
      </c>
      <c r="M27" s="38">
        <f t="shared" si="6"/>
        <v>-78.66428809097852</v>
      </c>
      <c r="N27" s="38">
        <f t="shared" si="7"/>
        <v>294.9548308763624</v>
      </c>
      <c r="O27" s="38">
        <f t="shared" si="8"/>
        <v>-341.0623661968284</v>
      </c>
      <c r="P27" s="38">
        <f t="shared" si="9"/>
        <v>189.18881118544408</v>
      </c>
      <c r="Q27" s="38">
        <f t="shared" si="10"/>
        <v>-9.216794225445483</v>
      </c>
      <c r="R27" s="38">
        <f t="shared" si="11"/>
        <v>323.08289920783136</v>
      </c>
      <c r="S27" s="38">
        <f t="shared" si="12"/>
        <v>-764.1573289698499</v>
      </c>
      <c r="T27" s="38">
        <f t="shared" si="13"/>
        <v>495.218825275211</v>
      </c>
      <c r="U27" s="38">
        <f t="shared" si="14"/>
        <v>922.6815595014486</v>
      </c>
      <c r="V27" s="38">
        <f t="shared" si="15"/>
        <v>-3706.8846331853056</v>
      </c>
      <c r="W27" s="38">
        <f t="shared" si="16"/>
        <v>4878.553589218547</v>
      </c>
      <c r="X27" s="38">
        <f t="shared" si="17"/>
        <v>-2111.9880119679246</v>
      </c>
      <c r="Y27" s="38">
        <f t="shared" si="18"/>
        <v>-827.9992066703817</v>
      </c>
      <c r="Z27" s="38">
        <f t="shared" si="19"/>
        <v>3162.025474503571</v>
      </c>
      <c r="AA27" s="38">
        <f t="shared" si="20"/>
        <v>-3968.233053685013</v>
      </c>
      <c r="AB27" s="38">
        <f t="shared" si="21"/>
        <v>1639.9501233962137</v>
      </c>
    </row>
    <row r="28" spans="1:28" ht="18" customHeight="1">
      <c r="A28" s="46"/>
      <c r="B28" s="72">
        <v>16</v>
      </c>
      <c r="C28" s="95">
        <v>0</v>
      </c>
      <c r="D28" s="96"/>
      <c r="E28" s="96"/>
      <c r="F28" s="95"/>
      <c r="G28" s="73">
        <f t="shared" si="0"/>
        <v>0</v>
      </c>
      <c r="H28" s="73">
        <f t="shared" si="1"/>
        <v>0</v>
      </c>
      <c r="I28" s="74">
        <f t="shared" si="2"/>
        <v>0</v>
      </c>
      <c r="J28" s="71">
        <f t="shared" si="3"/>
        <v>3</v>
      </c>
      <c r="K28" s="71">
        <f t="shared" si="4"/>
        <v>9</v>
      </c>
      <c r="L28" s="71">
        <f t="shared" si="5"/>
        <v>25</v>
      </c>
      <c r="M28" s="38">
        <f t="shared" si="6"/>
        <v>-78.66428809097852</v>
      </c>
      <c r="N28" s="38">
        <f t="shared" si="7"/>
        <v>294.9548308763624</v>
      </c>
      <c r="O28" s="38">
        <f t="shared" si="8"/>
        <v>-341.0623661968284</v>
      </c>
      <c r="P28" s="38">
        <f t="shared" si="9"/>
        <v>189.18881118544408</v>
      </c>
      <c r="Q28" s="38">
        <f t="shared" si="10"/>
        <v>-9.216794225445483</v>
      </c>
      <c r="R28" s="38">
        <f t="shared" si="11"/>
        <v>323.08289920783136</v>
      </c>
      <c r="S28" s="38">
        <f t="shared" si="12"/>
        <v>-764.1573289698499</v>
      </c>
      <c r="T28" s="38">
        <f t="shared" si="13"/>
        <v>495.218825275211</v>
      </c>
      <c r="U28" s="38">
        <f t="shared" si="14"/>
        <v>922.6815595014486</v>
      </c>
      <c r="V28" s="38">
        <f t="shared" si="15"/>
        <v>-3706.8846331853056</v>
      </c>
      <c r="W28" s="38">
        <f t="shared" si="16"/>
        <v>4878.553589218547</v>
      </c>
      <c r="X28" s="38">
        <f t="shared" si="17"/>
        <v>-2111.9880119679246</v>
      </c>
      <c r="Y28" s="38">
        <f t="shared" si="18"/>
        <v>-827.9992066703817</v>
      </c>
      <c r="Z28" s="38">
        <f t="shared" si="19"/>
        <v>3162.025474503571</v>
      </c>
      <c r="AA28" s="38">
        <f t="shared" si="20"/>
        <v>-3968.233053685013</v>
      </c>
      <c r="AB28" s="38">
        <f t="shared" si="21"/>
        <v>1639.9501233962137</v>
      </c>
    </row>
    <row r="29" spans="1:28" ht="18" customHeight="1">
      <c r="A29" s="46"/>
      <c r="B29" s="72">
        <v>17</v>
      </c>
      <c r="C29" s="95">
        <v>0</v>
      </c>
      <c r="D29" s="96"/>
      <c r="E29" s="96"/>
      <c r="F29" s="95"/>
      <c r="G29" s="73">
        <f t="shared" si="0"/>
        <v>0</v>
      </c>
      <c r="H29" s="73">
        <f t="shared" si="1"/>
        <v>0</v>
      </c>
      <c r="I29" s="74">
        <f t="shared" si="2"/>
        <v>0</v>
      </c>
      <c r="J29" s="71">
        <f t="shared" si="3"/>
        <v>3</v>
      </c>
      <c r="K29" s="71">
        <f t="shared" si="4"/>
        <v>9</v>
      </c>
      <c r="L29" s="71">
        <f t="shared" si="5"/>
        <v>25</v>
      </c>
      <c r="M29" s="38">
        <f t="shared" si="6"/>
        <v>-78.66428809097852</v>
      </c>
      <c r="N29" s="38">
        <f t="shared" si="7"/>
        <v>294.9548308763624</v>
      </c>
      <c r="O29" s="38">
        <f t="shared" si="8"/>
        <v>-341.0623661968284</v>
      </c>
      <c r="P29" s="38">
        <f t="shared" si="9"/>
        <v>189.18881118544408</v>
      </c>
      <c r="Q29" s="38">
        <f t="shared" si="10"/>
        <v>-9.216794225445483</v>
      </c>
      <c r="R29" s="38">
        <f t="shared" si="11"/>
        <v>323.08289920783136</v>
      </c>
      <c r="S29" s="38">
        <f t="shared" si="12"/>
        <v>-764.1573289698499</v>
      </c>
      <c r="T29" s="38">
        <f t="shared" si="13"/>
        <v>495.218825275211</v>
      </c>
      <c r="U29" s="38">
        <f t="shared" si="14"/>
        <v>922.6815595014486</v>
      </c>
      <c r="V29" s="38">
        <f t="shared" si="15"/>
        <v>-3706.8846331853056</v>
      </c>
      <c r="W29" s="38">
        <f t="shared" si="16"/>
        <v>4878.553589218547</v>
      </c>
      <c r="X29" s="38">
        <f t="shared" si="17"/>
        <v>-2111.9880119679246</v>
      </c>
      <c r="Y29" s="38">
        <f t="shared" si="18"/>
        <v>-827.9992066703817</v>
      </c>
      <c r="Z29" s="38">
        <f t="shared" si="19"/>
        <v>3162.025474503571</v>
      </c>
      <c r="AA29" s="38">
        <f t="shared" si="20"/>
        <v>-3968.233053685013</v>
      </c>
      <c r="AB29" s="38">
        <f t="shared" si="21"/>
        <v>1639.9501233962137</v>
      </c>
    </row>
    <row r="30" spans="1:28" ht="18" customHeight="1">
      <c r="A30" s="46"/>
      <c r="B30" s="72">
        <v>18</v>
      </c>
      <c r="C30" s="95">
        <v>0</v>
      </c>
      <c r="D30" s="96"/>
      <c r="E30" s="96"/>
      <c r="F30" s="95"/>
      <c r="G30" s="73">
        <f t="shared" si="0"/>
        <v>0</v>
      </c>
      <c r="H30" s="73">
        <f t="shared" si="1"/>
        <v>0</v>
      </c>
      <c r="I30" s="74">
        <f t="shared" si="2"/>
        <v>0</v>
      </c>
      <c r="J30" s="71">
        <f t="shared" si="3"/>
        <v>3</v>
      </c>
      <c r="K30" s="71">
        <f t="shared" si="4"/>
        <v>9</v>
      </c>
      <c r="L30" s="71">
        <f t="shared" si="5"/>
        <v>25</v>
      </c>
      <c r="M30" s="38">
        <f t="shared" si="6"/>
        <v>-78.66428809097852</v>
      </c>
      <c r="N30" s="38">
        <f t="shared" si="7"/>
        <v>294.9548308763624</v>
      </c>
      <c r="O30" s="38">
        <f t="shared" si="8"/>
        <v>-341.0623661968284</v>
      </c>
      <c r="P30" s="38">
        <f t="shared" si="9"/>
        <v>189.18881118544408</v>
      </c>
      <c r="Q30" s="38">
        <f t="shared" si="10"/>
        <v>-9.216794225445483</v>
      </c>
      <c r="R30" s="38">
        <f t="shared" si="11"/>
        <v>323.08289920783136</v>
      </c>
      <c r="S30" s="38">
        <f t="shared" si="12"/>
        <v>-764.1573289698499</v>
      </c>
      <c r="T30" s="38">
        <f t="shared" si="13"/>
        <v>495.218825275211</v>
      </c>
      <c r="U30" s="38">
        <f t="shared" si="14"/>
        <v>922.6815595014486</v>
      </c>
      <c r="V30" s="38">
        <f t="shared" si="15"/>
        <v>-3706.8846331853056</v>
      </c>
      <c r="W30" s="38">
        <f t="shared" si="16"/>
        <v>4878.553589218547</v>
      </c>
      <c r="X30" s="38">
        <f t="shared" si="17"/>
        <v>-2111.9880119679246</v>
      </c>
      <c r="Y30" s="38">
        <f t="shared" si="18"/>
        <v>-827.9992066703817</v>
      </c>
      <c r="Z30" s="38">
        <f t="shared" si="19"/>
        <v>3162.025474503571</v>
      </c>
      <c r="AA30" s="38">
        <f t="shared" si="20"/>
        <v>-3968.233053685013</v>
      </c>
      <c r="AB30" s="38">
        <f t="shared" si="21"/>
        <v>1639.9501233962137</v>
      </c>
    </row>
    <row r="31" spans="1:28" ht="18" customHeight="1">
      <c r="A31" s="46"/>
      <c r="B31" s="72">
        <v>19</v>
      </c>
      <c r="C31" s="95">
        <v>0</v>
      </c>
      <c r="D31" s="96"/>
      <c r="E31" s="96"/>
      <c r="F31" s="95"/>
      <c r="G31" s="73">
        <f t="shared" si="0"/>
        <v>0</v>
      </c>
      <c r="H31" s="73">
        <f t="shared" si="1"/>
        <v>0</v>
      </c>
      <c r="I31" s="74">
        <f t="shared" si="2"/>
        <v>0</v>
      </c>
      <c r="J31" s="71">
        <f t="shared" si="3"/>
        <v>3</v>
      </c>
      <c r="K31" s="71">
        <f t="shared" si="4"/>
        <v>9</v>
      </c>
      <c r="L31" s="71">
        <f t="shared" si="5"/>
        <v>25</v>
      </c>
      <c r="M31" s="38">
        <f t="shared" si="6"/>
        <v>-78.66428809097852</v>
      </c>
      <c r="N31" s="38">
        <f t="shared" si="7"/>
        <v>294.9548308763624</v>
      </c>
      <c r="O31" s="38">
        <f t="shared" si="8"/>
        <v>-341.0623661968284</v>
      </c>
      <c r="P31" s="38">
        <f t="shared" si="9"/>
        <v>189.18881118544408</v>
      </c>
      <c r="Q31" s="38">
        <f t="shared" si="10"/>
        <v>-9.216794225445483</v>
      </c>
      <c r="R31" s="38">
        <f t="shared" si="11"/>
        <v>323.08289920783136</v>
      </c>
      <c r="S31" s="38">
        <f t="shared" si="12"/>
        <v>-764.1573289698499</v>
      </c>
      <c r="T31" s="38">
        <f t="shared" si="13"/>
        <v>495.218825275211</v>
      </c>
      <c r="U31" s="38">
        <f t="shared" si="14"/>
        <v>922.6815595014486</v>
      </c>
      <c r="V31" s="38">
        <f t="shared" si="15"/>
        <v>-3706.8846331853056</v>
      </c>
      <c r="W31" s="38">
        <f t="shared" si="16"/>
        <v>4878.553589218547</v>
      </c>
      <c r="X31" s="38">
        <f t="shared" si="17"/>
        <v>-2111.9880119679246</v>
      </c>
      <c r="Y31" s="38">
        <f t="shared" si="18"/>
        <v>-827.9992066703817</v>
      </c>
      <c r="Z31" s="38">
        <f t="shared" si="19"/>
        <v>3162.025474503571</v>
      </c>
      <c r="AA31" s="38">
        <f t="shared" si="20"/>
        <v>-3968.233053685013</v>
      </c>
      <c r="AB31" s="38">
        <f t="shared" si="21"/>
        <v>1639.9501233962137</v>
      </c>
    </row>
    <row r="32" spans="1:28" ht="18" customHeight="1">
      <c r="A32" s="46"/>
      <c r="B32" s="72">
        <v>20</v>
      </c>
      <c r="C32" s="95">
        <v>0</v>
      </c>
      <c r="D32" s="96"/>
      <c r="E32" s="96"/>
      <c r="F32" s="95"/>
      <c r="G32" s="73">
        <f t="shared" si="0"/>
        <v>0</v>
      </c>
      <c r="H32" s="73">
        <f t="shared" si="1"/>
        <v>0</v>
      </c>
      <c r="I32" s="74">
        <f t="shared" si="2"/>
        <v>0</v>
      </c>
      <c r="J32" s="71">
        <f t="shared" si="3"/>
        <v>3</v>
      </c>
      <c r="K32" s="71">
        <f t="shared" si="4"/>
        <v>9</v>
      </c>
      <c r="L32" s="71">
        <f t="shared" si="5"/>
        <v>25</v>
      </c>
      <c r="M32" s="38">
        <f t="shared" si="6"/>
        <v>-78.66428809097852</v>
      </c>
      <c r="N32" s="38">
        <f t="shared" si="7"/>
        <v>294.9548308763624</v>
      </c>
      <c r="O32" s="38">
        <f t="shared" si="8"/>
        <v>-341.0623661968284</v>
      </c>
      <c r="P32" s="38">
        <f t="shared" si="9"/>
        <v>189.18881118544408</v>
      </c>
      <c r="Q32" s="38">
        <f t="shared" si="10"/>
        <v>-9.216794225445483</v>
      </c>
      <c r="R32" s="38">
        <f t="shared" si="11"/>
        <v>323.08289920783136</v>
      </c>
      <c r="S32" s="38">
        <f t="shared" si="12"/>
        <v>-764.1573289698499</v>
      </c>
      <c r="T32" s="38">
        <f t="shared" si="13"/>
        <v>495.218825275211</v>
      </c>
      <c r="U32" s="38">
        <f t="shared" si="14"/>
        <v>922.6815595014486</v>
      </c>
      <c r="V32" s="38">
        <f t="shared" si="15"/>
        <v>-3706.8846331853056</v>
      </c>
      <c r="W32" s="38">
        <f t="shared" si="16"/>
        <v>4878.553589218547</v>
      </c>
      <c r="X32" s="38">
        <f t="shared" si="17"/>
        <v>-2111.9880119679246</v>
      </c>
      <c r="Y32" s="38">
        <f t="shared" si="18"/>
        <v>-827.9992066703817</v>
      </c>
      <c r="Z32" s="38">
        <f t="shared" si="19"/>
        <v>3162.025474503571</v>
      </c>
      <c r="AA32" s="38">
        <f t="shared" si="20"/>
        <v>-3968.233053685013</v>
      </c>
      <c r="AB32" s="38">
        <f t="shared" si="21"/>
        <v>1639.9501233962137</v>
      </c>
    </row>
    <row r="33" spans="1:28" ht="18" customHeight="1">
      <c r="A33" s="46"/>
      <c r="B33" s="72">
        <v>21</v>
      </c>
      <c r="C33" s="95">
        <v>0</v>
      </c>
      <c r="D33" s="96"/>
      <c r="E33" s="96"/>
      <c r="F33" s="95"/>
      <c r="G33" s="73">
        <f t="shared" si="0"/>
        <v>0</v>
      </c>
      <c r="H33" s="73">
        <f t="shared" si="1"/>
        <v>0</v>
      </c>
      <c r="I33" s="74">
        <f t="shared" si="2"/>
        <v>0</v>
      </c>
      <c r="J33" s="71">
        <f t="shared" si="3"/>
        <v>3</v>
      </c>
      <c r="K33" s="71">
        <f t="shared" si="4"/>
        <v>9</v>
      </c>
      <c r="L33" s="71">
        <f t="shared" si="5"/>
        <v>25</v>
      </c>
      <c r="M33" s="38">
        <f t="shared" si="6"/>
        <v>-78.66428809097852</v>
      </c>
      <c r="N33" s="38">
        <f t="shared" si="7"/>
        <v>294.9548308763624</v>
      </c>
      <c r="O33" s="38">
        <f t="shared" si="8"/>
        <v>-341.0623661968284</v>
      </c>
      <c r="P33" s="38">
        <f t="shared" si="9"/>
        <v>189.18881118544408</v>
      </c>
      <c r="Q33" s="38">
        <f t="shared" si="10"/>
        <v>-9.216794225445483</v>
      </c>
      <c r="R33" s="38">
        <f t="shared" si="11"/>
        <v>323.08289920783136</v>
      </c>
      <c r="S33" s="38">
        <f t="shared" si="12"/>
        <v>-764.1573289698499</v>
      </c>
      <c r="T33" s="38">
        <f t="shared" si="13"/>
        <v>495.218825275211</v>
      </c>
      <c r="U33" s="38">
        <f t="shared" si="14"/>
        <v>922.6815595014486</v>
      </c>
      <c r="V33" s="38">
        <f t="shared" si="15"/>
        <v>-3706.8846331853056</v>
      </c>
      <c r="W33" s="38">
        <f t="shared" si="16"/>
        <v>4878.553589218547</v>
      </c>
      <c r="X33" s="38">
        <f t="shared" si="17"/>
        <v>-2111.9880119679246</v>
      </c>
      <c r="Y33" s="38">
        <f t="shared" si="18"/>
        <v>-827.9992066703817</v>
      </c>
      <c r="Z33" s="38">
        <f t="shared" si="19"/>
        <v>3162.025474503571</v>
      </c>
      <c r="AA33" s="38">
        <f t="shared" si="20"/>
        <v>-3968.233053685013</v>
      </c>
      <c r="AB33" s="38">
        <f t="shared" si="21"/>
        <v>1639.9501233962137</v>
      </c>
    </row>
    <row r="34" spans="1:28" ht="18" customHeight="1">
      <c r="A34" s="46"/>
      <c r="B34" s="72">
        <v>22</v>
      </c>
      <c r="C34" s="95">
        <v>0</v>
      </c>
      <c r="D34" s="96"/>
      <c r="E34" s="96"/>
      <c r="F34" s="95"/>
      <c r="G34" s="73">
        <f t="shared" si="0"/>
        <v>0</v>
      </c>
      <c r="H34" s="73">
        <f t="shared" si="1"/>
        <v>0</v>
      </c>
      <c r="I34" s="74">
        <f t="shared" si="2"/>
        <v>0</v>
      </c>
      <c r="J34" s="71">
        <f t="shared" si="3"/>
        <v>3</v>
      </c>
      <c r="K34" s="71">
        <f t="shared" si="4"/>
        <v>9</v>
      </c>
      <c r="L34" s="71">
        <f t="shared" si="5"/>
        <v>25</v>
      </c>
      <c r="M34" s="38">
        <f t="shared" si="6"/>
        <v>-78.66428809097852</v>
      </c>
      <c r="N34" s="38">
        <f t="shared" si="7"/>
        <v>294.9548308763624</v>
      </c>
      <c r="O34" s="38">
        <f t="shared" si="8"/>
        <v>-341.0623661968284</v>
      </c>
      <c r="P34" s="38">
        <f t="shared" si="9"/>
        <v>189.18881118544408</v>
      </c>
      <c r="Q34" s="38">
        <f t="shared" si="10"/>
        <v>-9.216794225445483</v>
      </c>
      <c r="R34" s="38">
        <f t="shared" si="11"/>
        <v>323.08289920783136</v>
      </c>
      <c r="S34" s="38">
        <f t="shared" si="12"/>
        <v>-764.1573289698499</v>
      </c>
      <c r="T34" s="38">
        <f t="shared" si="13"/>
        <v>495.218825275211</v>
      </c>
      <c r="U34" s="38">
        <f t="shared" si="14"/>
        <v>922.6815595014486</v>
      </c>
      <c r="V34" s="38">
        <f t="shared" si="15"/>
        <v>-3706.8846331853056</v>
      </c>
      <c r="W34" s="38">
        <f t="shared" si="16"/>
        <v>4878.553589218547</v>
      </c>
      <c r="X34" s="38">
        <f t="shared" si="17"/>
        <v>-2111.9880119679246</v>
      </c>
      <c r="Y34" s="38">
        <f t="shared" si="18"/>
        <v>-827.9992066703817</v>
      </c>
      <c r="Z34" s="38">
        <f t="shared" si="19"/>
        <v>3162.025474503571</v>
      </c>
      <c r="AA34" s="38">
        <f t="shared" si="20"/>
        <v>-3968.233053685013</v>
      </c>
      <c r="AB34" s="38">
        <f t="shared" si="21"/>
        <v>1639.9501233962137</v>
      </c>
    </row>
    <row r="35" spans="1:28" ht="18" customHeight="1">
      <c r="A35" s="46"/>
      <c r="B35" s="72">
        <v>23</v>
      </c>
      <c r="C35" s="95">
        <v>0</v>
      </c>
      <c r="D35" s="96"/>
      <c r="E35" s="96"/>
      <c r="F35" s="95"/>
      <c r="G35" s="73">
        <f t="shared" si="0"/>
        <v>0</v>
      </c>
      <c r="H35" s="73">
        <f t="shared" si="1"/>
        <v>0</v>
      </c>
      <c r="I35" s="74">
        <f t="shared" si="2"/>
        <v>0</v>
      </c>
      <c r="J35" s="71">
        <f t="shared" si="3"/>
        <v>3</v>
      </c>
      <c r="K35" s="71">
        <f t="shared" si="4"/>
        <v>9</v>
      </c>
      <c r="L35" s="71">
        <f t="shared" si="5"/>
        <v>25</v>
      </c>
      <c r="M35" s="38">
        <f t="shared" si="6"/>
        <v>-78.66428809097852</v>
      </c>
      <c r="N35" s="38">
        <f t="shared" si="7"/>
        <v>294.9548308763624</v>
      </c>
      <c r="O35" s="38">
        <f t="shared" si="8"/>
        <v>-341.0623661968284</v>
      </c>
      <c r="P35" s="38">
        <f t="shared" si="9"/>
        <v>189.18881118544408</v>
      </c>
      <c r="Q35" s="38">
        <f t="shared" si="10"/>
        <v>-9.216794225445483</v>
      </c>
      <c r="R35" s="38">
        <f t="shared" si="11"/>
        <v>323.08289920783136</v>
      </c>
      <c r="S35" s="38">
        <f t="shared" si="12"/>
        <v>-764.1573289698499</v>
      </c>
      <c r="T35" s="38">
        <f t="shared" si="13"/>
        <v>495.218825275211</v>
      </c>
      <c r="U35" s="38">
        <f t="shared" si="14"/>
        <v>922.6815595014486</v>
      </c>
      <c r="V35" s="38">
        <f t="shared" si="15"/>
        <v>-3706.8846331853056</v>
      </c>
      <c r="W35" s="38">
        <f t="shared" si="16"/>
        <v>4878.553589218547</v>
      </c>
      <c r="X35" s="38">
        <f t="shared" si="17"/>
        <v>-2111.9880119679246</v>
      </c>
      <c r="Y35" s="38">
        <f t="shared" si="18"/>
        <v>-827.9992066703817</v>
      </c>
      <c r="Z35" s="38">
        <f t="shared" si="19"/>
        <v>3162.025474503571</v>
      </c>
      <c r="AA35" s="38">
        <f t="shared" si="20"/>
        <v>-3968.233053685013</v>
      </c>
      <c r="AB35" s="38">
        <f t="shared" si="21"/>
        <v>1639.9501233962137</v>
      </c>
    </row>
    <row r="36" spans="1:28" ht="18" customHeight="1">
      <c r="A36" s="46"/>
      <c r="B36" s="72">
        <v>24</v>
      </c>
      <c r="C36" s="95">
        <v>0</v>
      </c>
      <c r="D36" s="96"/>
      <c r="E36" s="96"/>
      <c r="F36" s="95"/>
      <c r="G36" s="73">
        <f t="shared" si="0"/>
        <v>0</v>
      </c>
      <c r="H36" s="73">
        <f t="shared" si="1"/>
        <v>0</v>
      </c>
      <c r="I36" s="74">
        <f t="shared" si="2"/>
        <v>0</v>
      </c>
      <c r="J36" s="71">
        <f t="shared" si="3"/>
        <v>3</v>
      </c>
      <c r="K36" s="71">
        <f t="shared" si="4"/>
        <v>9</v>
      </c>
      <c r="L36" s="71">
        <f t="shared" si="5"/>
        <v>25</v>
      </c>
      <c r="M36" s="38">
        <f t="shared" si="6"/>
        <v>-78.66428809097852</v>
      </c>
      <c r="N36" s="38">
        <f t="shared" si="7"/>
        <v>294.9548308763624</v>
      </c>
      <c r="O36" s="38">
        <f t="shared" si="8"/>
        <v>-341.0623661968284</v>
      </c>
      <c r="P36" s="38">
        <f t="shared" si="9"/>
        <v>189.18881118544408</v>
      </c>
      <c r="Q36" s="38">
        <f t="shared" si="10"/>
        <v>-9.216794225445483</v>
      </c>
      <c r="R36" s="38">
        <f t="shared" si="11"/>
        <v>323.08289920783136</v>
      </c>
      <c r="S36" s="38">
        <f t="shared" si="12"/>
        <v>-764.1573289698499</v>
      </c>
      <c r="T36" s="38">
        <f t="shared" si="13"/>
        <v>495.218825275211</v>
      </c>
      <c r="U36" s="38">
        <f t="shared" si="14"/>
        <v>922.6815595014486</v>
      </c>
      <c r="V36" s="38">
        <f t="shared" si="15"/>
        <v>-3706.8846331853056</v>
      </c>
      <c r="W36" s="38">
        <f t="shared" si="16"/>
        <v>4878.553589218547</v>
      </c>
      <c r="X36" s="38">
        <f t="shared" si="17"/>
        <v>-2111.9880119679246</v>
      </c>
      <c r="Y36" s="38">
        <f t="shared" si="18"/>
        <v>-827.9992066703817</v>
      </c>
      <c r="Z36" s="38">
        <f t="shared" si="19"/>
        <v>3162.025474503571</v>
      </c>
      <c r="AA36" s="38">
        <f t="shared" si="20"/>
        <v>-3968.233053685013</v>
      </c>
      <c r="AB36" s="38">
        <f t="shared" si="21"/>
        <v>1639.9501233962137</v>
      </c>
    </row>
    <row r="37" spans="1:28" ht="18" customHeight="1">
      <c r="A37" s="46"/>
      <c r="B37" s="72">
        <v>25</v>
      </c>
      <c r="C37" s="95">
        <v>0</v>
      </c>
      <c r="D37" s="96"/>
      <c r="E37" s="96"/>
      <c r="F37" s="95"/>
      <c r="G37" s="73">
        <f t="shared" si="0"/>
        <v>0</v>
      </c>
      <c r="H37" s="73">
        <f t="shared" si="1"/>
        <v>0</v>
      </c>
      <c r="I37" s="74">
        <f t="shared" si="2"/>
        <v>0</v>
      </c>
      <c r="J37" s="71">
        <f t="shared" si="3"/>
        <v>3</v>
      </c>
      <c r="K37" s="71">
        <f t="shared" si="4"/>
        <v>9</v>
      </c>
      <c r="L37" s="71">
        <f t="shared" si="5"/>
        <v>25</v>
      </c>
      <c r="M37" s="38">
        <f t="shared" si="6"/>
        <v>-78.66428809097852</v>
      </c>
      <c r="N37" s="38">
        <f t="shared" si="7"/>
        <v>294.9548308763624</v>
      </c>
      <c r="O37" s="38">
        <f t="shared" si="8"/>
        <v>-341.0623661968284</v>
      </c>
      <c r="P37" s="38">
        <f t="shared" si="9"/>
        <v>189.18881118544408</v>
      </c>
      <c r="Q37" s="38">
        <f t="shared" si="10"/>
        <v>-9.216794225445483</v>
      </c>
      <c r="R37" s="38">
        <f t="shared" si="11"/>
        <v>323.08289920783136</v>
      </c>
      <c r="S37" s="38">
        <f t="shared" si="12"/>
        <v>-764.1573289698499</v>
      </c>
      <c r="T37" s="38">
        <f t="shared" si="13"/>
        <v>495.218825275211</v>
      </c>
      <c r="U37" s="38">
        <f t="shared" si="14"/>
        <v>922.6815595014486</v>
      </c>
      <c r="V37" s="38">
        <f t="shared" si="15"/>
        <v>-3706.8846331853056</v>
      </c>
      <c r="W37" s="38">
        <f t="shared" si="16"/>
        <v>4878.553589218547</v>
      </c>
      <c r="X37" s="38">
        <f t="shared" si="17"/>
        <v>-2111.9880119679246</v>
      </c>
      <c r="Y37" s="38">
        <f t="shared" si="18"/>
        <v>-827.9992066703817</v>
      </c>
      <c r="Z37" s="38">
        <f t="shared" si="19"/>
        <v>3162.025474503571</v>
      </c>
      <c r="AA37" s="38">
        <f t="shared" si="20"/>
        <v>-3968.233053685013</v>
      </c>
      <c r="AB37" s="38">
        <f t="shared" si="21"/>
        <v>1639.9501233962137</v>
      </c>
    </row>
    <row r="38" spans="1:28" ht="18" customHeight="1">
      <c r="A38" s="46"/>
      <c r="B38" s="72">
        <v>26</v>
      </c>
      <c r="C38" s="95">
        <v>0</v>
      </c>
      <c r="D38" s="96"/>
      <c r="E38" s="96"/>
      <c r="F38" s="95"/>
      <c r="G38" s="73">
        <f t="shared" si="0"/>
        <v>0</v>
      </c>
      <c r="H38" s="73">
        <f t="shared" si="1"/>
        <v>0</v>
      </c>
      <c r="I38" s="74">
        <f t="shared" si="2"/>
        <v>0</v>
      </c>
      <c r="J38" s="71">
        <f t="shared" si="3"/>
        <v>3</v>
      </c>
      <c r="K38" s="71">
        <f t="shared" si="4"/>
        <v>9</v>
      </c>
      <c r="L38" s="71">
        <f t="shared" si="5"/>
        <v>25</v>
      </c>
      <c r="M38" s="38">
        <f t="shared" si="6"/>
        <v>-78.66428809097852</v>
      </c>
      <c r="N38" s="38">
        <f t="shared" si="7"/>
        <v>294.9548308763624</v>
      </c>
      <c r="O38" s="38">
        <f t="shared" si="8"/>
        <v>-341.0623661968284</v>
      </c>
      <c r="P38" s="38">
        <f t="shared" si="9"/>
        <v>189.18881118544408</v>
      </c>
      <c r="Q38" s="38">
        <f t="shared" si="10"/>
        <v>-9.216794225445483</v>
      </c>
      <c r="R38" s="38">
        <f t="shared" si="11"/>
        <v>323.08289920783136</v>
      </c>
      <c r="S38" s="38">
        <f t="shared" si="12"/>
        <v>-764.1573289698499</v>
      </c>
      <c r="T38" s="38">
        <f t="shared" si="13"/>
        <v>495.218825275211</v>
      </c>
      <c r="U38" s="38">
        <f t="shared" si="14"/>
        <v>922.6815595014486</v>
      </c>
      <c r="V38" s="38">
        <f t="shared" si="15"/>
        <v>-3706.8846331853056</v>
      </c>
      <c r="W38" s="38">
        <f t="shared" si="16"/>
        <v>4878.553589218547</v>
      </c>
      <c r="X38" s="38">
        <f t="shared" si="17"/>
        <v>-2111.9880119679246</v>
      </c>
      <c r="Y38" s="38">
        <f t="shared" si="18"/>
        <v>-827.9992066703817</v>
      </c>
      <c r="Z38" s="38">
        <f t="shared" si="19"/>
        <v>3162.025474503571</v>
      </c>
      <c r="AA38" s="38">
        <f t="shared" si="20"/>
        <v>-3968.233053685013</v>
      </c>
      <c r="AB38" s="38">
        <f t="shared" si="21"/>
        <v>1639.9501233962137</v>
      </c>
    </row>
    <row r="39" spans="1:28" ht="18" customHeight="1">
      <c r="A39" s="46"/>
      <c r="B39" s="72">
        <v>27</v>
      </c>
      <c r="C39" s="95">
        <v>0</v>
      </c>
      <c r="D39" s="96"/>
      <c r="E39" s="96"/>
      <c r="F39" s="95"/>
      <c r="G39" s="73">
        <f t="shared" si="0"/>
        <v>0</v>
      </c>
      <c r="H39" s="73">
        <f t="shared" si="1"/>
        <v>0</v>
      </c>
      <c r="I39" s="74">
        <f t="shared" si="2"/>
        <v>0</v>
      </c>
      <c r="J39" s="71">
        <f t="shared" si="3"/>
        <v>3</v>
      </c>
      <c r="K39" s="71">
        <f t="shared" si="4"/>
        <v>9</v>
      </c>
      <c r="L39" s="71">
        <f t="shared" si="5"/>
        <v>25</v>
      </c>
      <c r="M39" s="38">
        <f t="shared" si="6"/>
        <v>-78.66428809097852</v>
      </c>
      <c r="N39" s="38">
        <f t="shared" si="7"/>
        <v>294.9548308763624</v>
      </c>
      <c r="O39" s="38">
        <f t="shared" si="8"/>
        <v>-341.0623661968284</v>
      </c>
      <c r="P39" s="38">
        <f t="shared" si="9"/>
        <v>189.18881118544408</v>
      </c>
      <c r="Q39" s="38">
        <f t="shared" si="10"/>
        <v>-9.216794225445483</v>
      </c>
      <c r="R39" s="38">
        <f t="shared" si="11"/>
        <v>323.08289920783136</v>
      </c>
      <c r="S39" s="38">
        <f t="shared" si="12"/>
        <v>-764.1573289698499</v>
      </c>
      <c r="T39" s="38">
        <f t="shared" si="13"/>
        <v>495.218825275211</v>
      </c>
      <c r="U39" s="38">
        <f t="shared" si="14"/>
        <v>922.6815595014486</v>
      </c>
      <c r="V39" s="38">
        <f t="shared" si="15"/>
        <v>-3706.8846331853056</v>
      </c>
      <c r="W39" s="38">
        <f t="shared" si="16"/>
        <v>4878.553589218547</v>
      </c>
      <c r="X39" s="38">
        <f t="shared" si="17"/>
        <v>-2111.9880119679246</v>
      </c>
      <c r="Y39" s="38">
        <f t="shared" si="18"/>
        <v>-827.9992066703817</v>
      </c>
      <c r="Z39" s="38">
        <f t="shared" si="19"/>
        <v>3162.025474503571</v>
      </c>
      <c r="AA39" s="38">
        <f t="shared" si="20"/>
        <v>-3968.233053685013</v>
      </c>
      <c r="AB39" s="38">
        <f t="shared" si="21"/>
        <v>1639.9501233962137</v>
      </c>
    </row>
    <row r="40" spans="1:28" ht="18" customHeight="1">
      <c r="A40" s="46"/>
      <c r="B40" s="72">
        <v>28</v>
      </c>
      <c r="C40" s="95">
        <v>0</v>
      </c>
      <c r="D40" s="96"/>
      <c r="E40" s="96"/>
      <c r="F40" s="95"/>
      <c r="G40" s="73">
        <f t="shared" si="0"/>
        <v>0</v>
      </c>
      <c r="H40" s="73">
        <f t="shared" si="1"/>
        <v>0</v>
      </c>
      <c r="I40" s="74">
        <f t="shared" si="2"/>
        <v>0</v>
      </c>
      <c r="J40" s="71">
        <f t="shared" si="3"/>
        <v>3</v>
      </c>
      <c r="K40" s="71">
        <f t="shared" si="4"/>
        <v>9</v>
      </c>
      <c r="L40" s="71">
        <f t="shared" si="5"/>
        <v>25</v>
      </c>
      <c r="M40" s="38">
        <f t="shared" si="6"/>
        <v>-78.66428809097852</v>
      </c>
      <c r="N40" s="38">
        <f t="shared" si="7"/>
        <v>294.9548308763624</v>
      </c>
      <c r="O40" s="38">
        <f t="shared" si="8"/>
        <v>-341.0623661968284</v>
      </c>
      <c r="P40" s="38">
        <f t="shared" si="9"/>
        <v>189.18881118544408</v>
      </c>
      <c r="Q40" s="38">
        <f t="shared" si="10"/>
        <v>-9.216794225445483</v>
      </c>
      <c r="R40" s="38">
        <f t="shared" si="11"/>
        <v>323.08289920783136</v>
      </c>
      <c r="S40" s="38">
        <f t="shared" si="12"/>
        <v>-764.1573289698499</v>
      </c>
      <c r="T40" s="38">
        <f t="shared" si="13"/>
        <v>495.218825275211</v>
      </c>
      <c r="U40" s="38">
        <f t="shared" si="14"/>
        <v>922.6815595014486</v>
      </c>
      <c r="V40" s="38">
        <f t="shared" si="15"/>
        <v>-3706.8846331853056</v>
      </c>
      <c r="W40" s="38">
        <f t="shared" si="16"/>
        <v>4878.553589218547</v>
      </c>
      <c r="X40" s="38">
        <f t="shared" si="17"/>
        <v>-2111.9880119679246</v>
      </c>
      <c r="Y40" s="38">
        <f t="shared" si="18"/>
        <v>-827.9992066703817</v>
      </c>
      <c r="Z40" s="38">
        <f t="shared" si="19"/>
        <v>3162.025474503571</v>
      </c>
      <c r="AA40" s="38">
        <f t="shared" si="20"/>
        <v>-3968.233053685013</v>
      </c>
      <c r="AB40" s="38">
        <f t="shared" si="21"/>
        <v>1639.9501233962137</v>
      </c>
    </row>
    <row r="41" spans="1:28" ht="18" customHeight="1">
      <c r="A41" s="46"/>
      <c r="B41" s="72">
        <v>29</v>
      </c>
      <c r="C41" s="95">
        <v>0</v>
      </c>
      <c r="D41" s="96"/>
      <c r="E41" s="96"/>
      <c r="F41" s="95"/>
      <c r="G41" s="73">
        <f t="shared" si="0"/>
        <v>0</v>
      </c>
      <c r="H41" s="73">
        <f t="shared" si="1"/>
        <v>0</v>
      </c>
      <c r="I41" s="74">
        <f t="shared" si="2"/>
        <v>0</v>
      </c>
      <c r="J41" s="71">
        <f t="shared" si="3"/>
        <v>3</v>
      </c>
      <c r="K41" s="71">
        <f t="shared" si="4"/>
        <v>9</v>
      </c>
      <c r="L41" s="71">
        <f t="shared" si="5"/>
        <v>25</v>
      </c>
      <c r="M41" s="38">
        <f t="shared" si="6"/>
        <v>-78.66428809097852</v>
      </c>
      <c r="N41" s="38">
        <f t="shared" si="7"/>
        <v>294.9548308763624</v>
      </c>
      <c r="O41" s="38">
        <f t="shared" si="8"/>
        <v>-341.0623661968284</v>
      </c>
      <c r="P41" s="38">
        <f t="shared" si="9"/>
        <v>189.18881118544408</v>
      </c>
      <c r="Q41" s="38">
        <f t="shared" si="10"/>
        <v>-9.216794225445483</v>
      </c>
      <c r="R41" s="38">
        <f t="shared" si="11"/>
        <v>323.08289920783136</v>
      </c>
      <c r="S41" s="38">
        <f t="shared" si="12"/>
        <v>-764.1573289698499</v>
      </c>
      <c r="T41" s="38">
        <f t="shared" si="13"/>
        <v>495.218825275211</v>
      </c>
      <c r="U41" s="38">
        <f t="shared" si="14"/>
        <v>922.6815595014486</v>
      </c>
      <c r="V41" s="38">
        <f t="shared" si="15"/>
        <v>-3706.8846331853056</v>
      </c>
      <c r="W41" s="38">
        <f t="shared" si="16"/>
        <v>4878.553589218547</v>
      </c>
      <c r="X41" s="38">
        <f t="shared" si="17"/>
        <v>-2111.9880119679246</v>
      </c>
      <c r="Y41" s="38">
        <f t="shared" si="18"/>
        <v>-827.9992066703817</v>
      </c>
      <c r="Z41" s="38">
        <f t="shared" si="19"/>
        <v>3162.025474503571</v>
      </c>
      <c r="AA41" s="38">
        <f t="shared" si="20"/>
        <v>-3968.233053685013</v>
      </c>
      <c r="AB41" s="38">
        <f t="shared" si="21"/>
        <v>1639.9501233962137</v>
      </c>
    </row>
    <row r="42" spans="1:28" ht="18" customHeight="1">
      <c r="A42" s="46"/>
      <c r="B42" s="72">
        <v>30</v>
      </c>
      <c r="C42" s="95">
        <v>0</v>
      </c>
      <c r="D42" s="96"/>
      <c r="E42" s="96"/>
      <c r="F42" s="95"/>
      <c r="G42" s="73">
        <f t="shared" si="0"/>
        <v>0</v>
      </c>
      <c r="H42" s="73">
        <f t="shared" si="1"/>
        <v>0</v>
      </c>
      <c r="I42" s="74">
        <f t="shared" si="2"/>
        <v>0</v>
      </c>
      <c r="J42" s="71">
        <f t="shared" si="3"/>
        <v>3</v>
      </c>
      <c r="K42" s="71">
        <f t="shared" si="4"/>
        <v>9</v>
      </c>
      <c r="L42" s="71">
        <f t="shared" si="5"/>
        <v>25</v>
      </c>
      <c r="M42" s="38">
        <f t="shared" si="6"/>
        <v>-78.66428809097852</v>
      </c>
      <c r="N42" s="38">
        <f t="shared" si="7"/>
        <v>294.9548308763624</v>
      </c>
      <c r="O42" s="38">
        <f t="shared" si="8"/>
        <v>-341.0623661968284</v>
      </c>
      <c r="P42" s="38">
        <f t="shared" si="9"/>
        <v>189.18881118544408</v>
      </c>
      <c r="Q42" s="38">
        <f t="shared" si="10"/>
        <v>-9.216794225445483</v>
      </c>
      <c r="R42" s="38">
        <f t="shared" si="11"/>
        <v>323.08289920783136</v>
      </c>
      <c r="S42" s="38">
        <f t="shared" si="12"/>
        <v>-764.1573289698499</v>
      </c>
      <c r="T42" s="38">
        <f t="shared" si="13"/>
        <v>495.218825275211</v>
      </c>
      <c r="U42" s="38">
        <f t="shared" si="14"/>
        <v>922.6815595014486</v>
      </c>
      <c r="V42" s="38">
        <f t="shared" si="15"/>
        <v>-3706.8846331853056</v>
      </c>
      <c r="W42" s="38">
        <f t="shared" si="16"/>
        <v>4878.553589218547</v>
      </c>
      <c r="X42" s="38">
        <f t="shared" si="17"/>
        <v>-2111.9880119679246</v>
      </c>
      <c r="Y42" s="38">
        <f t="shared" si="18"/>
        <v>-827.9992066703817</v>
      </c>
      <c r="Z42" s="38">
        <f t="shared" si="19"/>
        <v>3162.025474503571</v>
      </c>
      <c r="AA42" s="38">
        <f t="shared" si="20"/>
        <v>-3968.233053685013</v>
      </c>
      <c r="AB42" s="38">
        <f t="shared" si="21"/>
        <v>1639.9501233962137</v>
      </c>
    </row>
    <row r="43" spans="1:28" ht="18" customHeight="1" thickBot="1">
      <c r="A43" s="46"/>
      <c r="B43" s="76">
        <v>31</v>
      </c>
      <c r="C43" s="77">
        <v>0</v>
      </c>
      <c r="D43" s="78"/>
      <c r="E43" s="78"/>
      <c r="F43" s="77"/>
      <c r="G43" s="73">
        <f t="shared" si="0"/>
        <v>0</v>
      </c>
      <c r="H43" s="73">
        <f t="shared" si="1"/>
        <v>0</v>
      </c>
      <c r="I43" s="74">
        <f t="shared" si="2"/>
        <v>0</v>
      </c>
      <c r="J43" s="71">
        <f t="shared" si="3"/>
        <v>3</v>
      </c>
      <c r="K43" s="71">
        <f t="shared" si="4"/>
        <v>9</v>
      </c>
      <c r="L43" s="71">
        <f t="shared" si="5"/>
        <v>25</v>
      </c>
      <c r="M43" s="38">
        <f t="shared" si="6"/>
        <v>-78.66428809097852</v>
      </c>
      <c r="N43" s="38">
        <f t="shared" si="7"/>
        <v>294.9548308763624</v>
      </c>
      <c r="O43" s="38">
        <f t="shared" si="8"/>
        <v>-341.0623661968284</v>
      </c>
      <c r="P43" s="38">
        <f t="shared" si="9"/>
        <v>189.18881118544408</v>
      </c>
      <c r="Q43" s="38">
        <f t="shared" si="10"/>
        <v>-9.216794225445483</v>
      </c>
      <c r="R43" s="38">
        <f t="shared" si="11"/>
        <v>323.08289920783136</v>
      </c>
      <c r="S43" s="38">
        <f t="shared" si="12"/>
        <v>-764.1573289698499</v>
      </c>
      <c r="T43" s="38">
        <f t="shared" si="13"/>
        <v>495.218825275211</v>
      </c>
      <c r="U43" s="38">
        <f t="shared" si="14"/>
        <v>922.6815595014486</v>
      </c>
      <c r="V43" s="38">
        <f t="shared" si="15"/>
        <v>-3706.8846331853056</v>
      </c>
      <c r="W43" s="38">
        <f t="shared" si="16"/>
        <v>4878.553589218547</v>
      </c>
      <c r="X43" s="38">
        <f t="shared" si="17"/>
        <v>-2111.9880119679246</v>
      </c>
      <c r="Y43" s="38">
        <f t="shared" si="18"/>
        <v>-827.9992066703817</v>
      </c>
      <c r="Z43" s="38">
        <f t="shared" si="19"/>
        <v>3162.025474503571</v>
      </c>
      <c r="AA43" s="38">
        <f t="shared" si="20"/>
        <v>-3968.233053685013</v>
      </c>
      <c r="AB43" s="38">
        <f t="shared" si="21"/>
        <v>1639.9501233962137</v>
      </c>
    </row>
    <row r="44" spans="1:9" ht="13.5" thickTop="1">
      <c r="A44" s="46"/>
      <c r="B44" s="51" t="s">
        <v>112</v>
      </c>
      <c r="C44" s="79">
        <f aca="true" t="shared" si="22" ref="C44:I44">AVERAGE(C13:C43)</f>
        <v>0</v>
      </c>
      <c r="D44" s="80" t="e">
        <f t="shared" si="22"/>
        <v>#DIV/0!</v>
      </c>
      <c r="E44" s="80" t="e">
        <f t="shared" si="22"/>
        <v>#DIV/0!</v>
      </c>
      <c r="F44" s="79" t="e">
        <f t="shared" si="22"/>
        <v>#DIV/0!</v>
      </c>
      <c r="G44" s="81">
        <f t="shared" si="22"/>
        <v>0</v>
      </c>
      <c r="H44" s="81">
        <f t="shared" si="22"/>
        <v>0</v>
      </c>
      <c r="I44" s="82">
        <f t="shared" si="22"/>
        <v>0</v>
      </c>
    </row>
    <row r="45" spans="1:9" ht="12.75">
      <c r="A45" s="46"/>
      <c r="B45" s="83" t="s">
        <v>113</v>
      </c>
      <c r="C45" s="84">
        <f aca="true" t="shared" si="23" ref="C45:I45">MAX(C13:C43)</f>
        <v>0</v>
      </c>
      <c r="D45" s="85">
        <f t="shared" si="23"/>
        <v>0</v>
      </c>
      <c r="E45" s="85">
        <f t="shared" si="23"/>
        <v>0</v>
      </c>
      <c r="F45" s="84">
        <f t="shared" si="23"/>
        <v>0</v>
      </c>
      <c r="G45" s="86">
        <f t="shared" si="23"/>
        <v>0</v>
      </c>
      <c r="H45" s="86">
        <f t="shared" si="23"/>
        <v>0</v>
      </c>
      <c r="I45" s="87">
        <f t="shared" si="23"/>
        <v>0</v>
      </c>
    </row>
    <row r="46" spans="1:9" ht="13.5" thickBot="1">
      <c r="A46" s="46"/>
      <c r="B46" s="61" t="s">
        <v>114</v>
      </c>
      <c r="C46" s="88">
        <f aca="true" t="shared" si="24" ref="C46:I46">MIN(C13:C43)</f>
        <v>0</v>
      </c>
      <c r="D46" s="89">
        <f t="shared" si="24"/>
        <v>0</v>
      </c>
      <c r="E46" s="89">
        <f t="shared" si="24"/>
        <v>0</v>
      </c>
      <c r="F46" s="88">
        <f t="shared" si="24"/>
        <v>0</v>
      </c>
      <c r="G46" s="90">
        <f t="shared" si="24"/>
        <v>0</v>
      </c>
      <c r="H46" s="90">
        <f t="shared" si="24"/>
        <v>0</v>
      </c>
      <c r="I46" s="91">
        <f t="shared" si="24"/>
        <v>0</v>
      </c>
    </row>
    <row r="47" ht="13.5" thickTop="1"/>
    <row r="48" ht="12.75">
      <c r="E48" s="92"/>
    </row>
  </sheetData>
  <sheetProtection/>
  <mergeCells count="6">
    <mergeCell ref="C4:D4"/>
    <mergeCell ref="G4:H4"/>
    <mergeCell ref="C2:D2"/>
    <mergeCell ref="G2:H2"/>
    <mergeCell ref="C3:D3"/>
    <mergeCell ref="G3:H3"/>
  </mergeCells>
  <printOptions horizontalCentered="1" verticalCentered="1"/>
  <pageMargins left="0.75" right="0.75" top="0.25" bottom="0.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Lisa Nelson</cp:lastModifiedBy>
  <cp:lastPrinted>2016-03-14T15:43:31Z</cp:lastPrinted>
  <dcterms:created xsi:type="dcterms:W3CDTF">2002-12-05T20:24:42Z</dcterms:created>
  <dcterms:modified xsi:type="dcterms:W3CDTF">2018-04-10T20:59:01Z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599345477</vt:i4>
  </property>
  <property fmtid="{D5CDD505-2E9C-101B-9397-08002B2CF9AE}" pid="3" name="_EmailSubject">
    <vt:lpwstr>Modified Monthly Form</vt:lpwstr>
  </property>
  <property fmtid="{D5CDD505-2E9C-101B-9397-08002B2CF9AE}" pid="4" name="_AuthorEmail">
    <vt:lpwstr>Owens@mwdsls.org</vt:lpwstr>
  </property>
  <property fmtid="{D5CDD505-2E9C-101B-9397-08002B2CF9AE}" pid="5" name="_AuthorEmailDisplayName">
    <vt:lpwstr>Marie E. Owens</vt:lpwstr>
  </property>
  <property fmtid="{D5CDD505-2E9C-101B-9397-08002B2CF9AE}" pid="6" name="_ReviewingToolsShownOnce">
    <vt:lpwstr/>
  </property>
</Properties>
</file>